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drawings/drawing2.xml" ContentType="application/vnd.openxmlformats-officedocument.drawing+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53222"/>
  <mc:AlternateContent xmlns:mc="http://schemas.openxmlformats.org/markup-compatibility/2006">
    <mc:Choice Requires="x15">
      <x15ac:absPath xmlns:x15ac="http://schemas.microsoft.com/office/spreadsheetml/2010/11/ac" url="H:\Desktop\DESKTOP\"/>
    </mc:Choice>
  </mc:AlternateContent>
  <bookViews>
    <workbookView xWindow="0" yWindow="0" windowWidth="28800" windowHeight="12000" tabRatio="696" activeTab="4"/>
  </bookViews>
  <sheets>
    <sheet name="introduction" sheetId="8" r:id="rId1"/>
    <sheet name="definitions" sheetId="11" r:id="rId2"/>
    <sheet name="Jisc APC template v4" sheetId="25" r:id="rId3"/>
    <sheet name="Discounts, memberships &amp; pre-pa" sheetId="23" r:id="rId4"/>
    <sheet name="RCUK compliance summary (2)" sheetId="26" r:id="rId5"/>
    <sheet name="Constrained values" sheetId="24" state="hidden" r:id="rId6"/>
  </sheets>
  <definedNames>
    <definedName name="_xlnm.Print_Area" localSheetId="2">'Jisc APC template v4'!$A$3:$AC$23</definedName>
  </definedNames>
  <calcPr calcId="162913" concurrentCalc="0"/>
</workbook>
</file>

<file path=xl/calcChain.xml><?xml version="1.0" encoding="utf-8"?>
<calcChain xmlns="http://schemas.openxmlformats.org/spreadsheetml/2006/main">
  <c r="Z76" i="25" l="1"/>
  <c r="E28" i="26"/>
  <c r="G28" i="26"/>
  <c r="C29" i="26"/>
  <c r="E29" i="26"/>
  <c r="G29" i="26"/>
  <c r="C30" i="26"/>
  <c r="E30" i="26"/>
  <c r="G30" i="26"/>
  <c r="C31" i="26"/>
  <c r="E31" i="26"/>
  <c r="G31" i="26"/>
  <c r="C32" i="26"/>
  <c r="G32" i="26"/>
  <c r="C15" i="26"/>
  <c r="C20" i="26"/>
  <c r="C40" i="26"/>
  <c r="C42" i="26"/>
  <c r="C35" i="26"/>
  <c r="AC76" i="25"/>
  <c r="A3" i="23" a="1"/>
  <c r="A3" i="23"/>
  <c r="F4" i="23"/>
  <c r="K4" i="23"/>
  <c r="A5" i="23" a="1"/>
  <c r="A5" i="23"/>
  <c r="H5" i="23"/>
  <c r="J5" i="23"/>
  <c r="G4" i="23"/>
  <c r="I4" i="23"/>
  <c r="H3" i="23"/>
  <c r="J3" i="23"/>
  <c r="E3" i="23"/>
  <c r="E4" i="23"/>
  <c r="H4" i="23"/>
  <c r="J4" i="23"/>
  <c r="F3" i="23"/>
  <c r="K3" i="23"/>
  <c r="G3" i="23"/>
  <c r="I3" i="23"/>
  <c r="A6" i="23" a="1"/>
  <c r="A6" i="23"/>
  <c r="E6" i="23"/>
  <c r="G5" i="23"/>
  <c r="I5" i="23"/>
  <c r="E5" i="23"/>
  <c r="F5" i="23"/>
  <c r="K5" i="23"/>
  <c r="F6" i="23"/>
  <c r="K6" i="23"/>
  <c r="A7" i="23" a="1"/>
  <c r="A7" i="23"/>
  <c r="G7" i="23"/>
  <c r="I7" i="23"/>
  <c r="H6" i="23"/>
  <c r="J6" i="23"/>
  <c r="G6" i="23"/>
  <c r="I6" i="23"/>
  <c r="E7" i="23"/>
  <c r="H7" i="23"/>
  <c r="J7" i="23"/>
  <c r="F7" i="23"/>
  <c r="K7" i="23"/>
  <c r="A8" i="23" a="1"/>
  <c r="A8" i="23"/>
  <c r="E8" i="23"/>
  <c r="F8" i="23"/>
  <c r="K8" i="23"/>
  <c r="H8" i="23"/>
  <c r="J8" i="23"/>
  <c r="A9" i="23" a="1"/>
  <c r="A9" i="23"/>
  <c r="A10" i="23" a="1"/>
  <c r="A10" i="23"/>
  <c r="G8" i="23"/>
  <c r="I8" i="23"/>
  <c r="E9" i="23"/>
  <c r="F9" i="23"/>
  <c r="K9" i="23"/>
  <c r="G9" i="23"/>
  <c r="I9" i="23"/>
  <c r="H9" i="23"/>
  <c r="J9" i="23"/>
  <c r="A11" i="23" a="1"/>
  <c r="A11" i="23"/>
  <c r="G11" i="23"/>
  <c r="I11" i="23"/>
  <c r="G10" i="23"/>
  <c r="I10" i="23"/>
  <c r="E10" i="23"/>
  <c r="F10" i="23"/>
  <c r="K10" i="23"/>
  <c r="H10" i="23"/>
  <c r="J10" i="23"/>
  <c r="H11" i="23"/>
  <c r="J11" i="23"/>
  <c r="A12" i="23" a="1"/>
  <c r="A12" i="23"/>
  <c r="H12" i="23"/>
  <c r="J12" i="23"/>
  <c r="F11" i="23"/>
  <c r="K11" i="23"/>
  <c r="E11" i="23"/>
  <c r="F12" i="23"/>
  <c r="K12" i="23"/>
  <c r="E12" i="23"/>
  <c r="G12" i="23"/>
  <c r="I12" i="23"/>
  <c r="A13" i="23" a="1"/>
  <c r="A13" i="23"/>
  <c r="A14" i="23" a="1"/>
  <c r="A14" i="23"/>
  <c r="F14" i="23"/>
  <c r="K14" i="23"/>
  <c r="G13" i="23"/>
  <c r="I13" i="23"/>
  <c r="H14" i="23"/>
  <c r="J14" i="23"/>
  <c r="A15" i="23" a="1"/>
  <c r="A15" i="23"/>
  <c r="E13" i="23"/>
  <c r="G14" i="23"/>
  <c r="I14" i="23"/>
  <c r="E14" i="23"/>
  <c r="H13" i="23"/>
  <c r="J13" i="23"/>
  <c r="F13" i="23"/>
  <c r="K13" i="23"/>
  <c r="E15" i="23"/>
  <c r="H15" i="23"/>
  <c r="J15" i="23"/>
  <c r="G15" i="23"/>
  <c r="I15" i="23"/>
  <c r="A16" i="23" a="1"/>
  <c r="A16" i="23"/>
  <c r="H16" i="23"/>
  <c r="J16" i="23"/>
  <c r="F15" i="23"/>
  <c r="K15" i="23"/>
  <c r="F16" i="23"/>
  <c r="K16" i="23"/>
  <c r="E16" i="23"/>
  <c r="A17" i="23" a="1"/>
  <c r="A17" i="23"/>
  <c r="G16" i="23"/>
  <c r="I16" i="23"/>
  <c r="H17" i="23"/>
  <c r="J17" i="23"/>
  <c r="G17" i="23"/>
  <c r="I17" i="23"/>
  <c r="E17" i="23"/>
  <c r="A18" i="23" a="1"/>
  <c r="A18" i="23"/>
  <c r="F17" i="23"/>
  <c r="K17" i="23"/>
  <c r="A19" i="23" a="1"/>
  <c r="A19" i="23"/>
  <c r="E18" i="23"/>
  <c r="H18" i="23"/>
  <c r="J18" i="23"/>
  <c r="F18" i="23"/>
  <c r="K18" i="23"/>
  <c r="G18" i="23"/>
  <c r="I18" i="23"/>
  <c r="A20" i="23" a="1"/>
  <c r="A20" i="23"/>
  <c r="F19" i="23"/>
  <c r="K19" i="23"/>
  <c r="G19" i="23"/>
  <c r="I19" i="23"/>
  <c r="H19" i="23"/>
  <c r="J19" i="23"/>
  <c r="E19" i="23"/>
  <c r="A21" i="23" a="1"/>
  <c r="A21" i="23"/>
  <c r="A22" i="23" a="1"/>
  <c r="A22" i="23"/>
  <c r="A23" i="23" a="1"/>
  <c r="A23" i="23"/>
  <c r="H20" i="23"/>
  <c r="J20" i="23"/>
  <c r="E20" i="23"/>
  <c r="F20" i="23"/>
  <c r="K20" i="23"/>
  <c r="G20" i="23"/>
  <c r="I20" i="23"/>
  <c r="E21" i="23"/>
  <c r="G21" i="23"/>
  <c r="I21" i="23"/>
  <c r="F21" i="23"/>
  <c r="K21" i="23"/>
  <c r="H21" i="23"/>
  <c r="J21" i="23"/>
  <c r="E22" i="23"/>
  <c r="F22" i="23"/>
  <c r="K22" i="23"/>
  <c r="H22" i="23"/>
  <c r="J22" i="23"/>
  <c r="G22" i="23"/>
  <c r="I22" i="23"/>
  <c r="A24" i="23" a="1"/>
  <c r="A24" i="23"/>
  <c r="A25" i="23" a="1"/>
  <c r="A25" i="23"/>
  <c r="H23" i="23"/>
  <c r="J23" i="23"/>
  <c r="E23" i="23"/>
  <c r="G23" i="23"/>
  <c r="I23" i="23"/>
  <c r="F23" i="23"/>
  <c r="K23" i="23"/>
  <c r="A26" i="23" a="1"/>
  <c r="A26" i="23"/>
  <c r="F26" i="23"/>
  <c r="K26" i="23"/>
  <c r="G25" i="23"/>
  <c r="I25" i="23"/>
  <c r="E25" i="23"/>
  <c r="F25" i="23"/>
  <c r="K25" i="23"/>
  <c r="H25" i="23"/>
  <c r="J25" i="23"/>
  <c r="E24" i="23"/>
  <c r="F24" i="23"/>
  <c r="K24" i="23"/>
  <c r="H24" i="23"/>
  <c r="J24" i="23"/>
  <c r="G24" i="23"/>
  <c r="I24" i="23"/>
  <c r="E26" i="23"/>
  <c r="H26" i="23"/>
  <c r="J26" i="23"/>
  <c r="G26" i="23"/>
  <c r="I26" i="23"/>
  <c r="A27" i="23" a="1"/>
  <c r="A27" i="23"/>
  <c r="F27" i="23"/>
  <c r="K27" i="23"/>
  <c r="E27" i="23"/>
  <c r="G27" i="23"/>
  <c r="I27" i="23"/>
  <c r="H27" i="23"/>
  <c r="J27" i="23"/>
  <c r="A28" i="23" a="1"/>
  <c r="A28" i="23"/>
  <c r="E28" i="23"/>
  <c r="F28" i="23"/>
  <c r="K28" i="23"/>
  <c r="G28" i="23"/>
  <c r="I28" i="23"/>
  <c r="H28" i="23"/>
  <c r="J28" i="23"/>
  <c r="A29" i="23" a="1"/>
  <c r="A29" i="23"/>
  <c r="H29" i="23"/>
  <c r="J29" i="23"/>
  <c r="A30" i="23" a="1"/>
  <c r="A30" i="23"/>
  <c r="G29" i="23"/>
  <c r="I29" i="23"/>
  <c r="E29" i="23"/>
  <c r="F29" i="23"/>
  <c r="K29" i="23"/>
  <c r="H30" i="23"/>
  <c r="J30" i="23"/>
  <c r="E30" i="23"/>
  <c r="G30" i="23"/>
  <c r="I30" i="23"/>
  <c r="F30" i="23"/>
  <c r="K30" i="23"/>
  <c r="A31" i="23" a="1"/>
  <c r="A31" i="23"/>
  <c r="G31" i="23"/>
  <c r="I31" i="23"/>
  <c r="E31" i="23"/>
  <c r="F31" i="23"/>
  <c r="K31" i="23"/>
  <c r="H31" i="23"/>
  <c r="J31" i="23"/>
  <c r="A32" i="23" a="1"/>
  <c r="A32" i="23"/>
  <c r="G32" i="23"/>
  <c r="I32" i="23"/>
  <c r="E32" i="23"/>
  <c r="F32" i="23"/>
  <c r="K32" i="23"/>
  <c r="H32" i="23"/>
  <c r="J32" i="23"/>
  <c r="A33" i="23" a="1"/>
  <c r="A33" i="23"/>
  <c r="G33" i="23"/>
  <c r="I33" i="23"/>
  <c r="F33" i="23"/>
  <c r="K33" i="23"/>
  <c r="H33" i="23"/>
  <c r="J33" i="23"/>
  <c r="E33" i="23"/>
  <c r="A34" i="23" a="1"/>
  <c r="A34" i="23"/>
  <c r="F34" i="23"/>
  <c r="K34" i="23"/>
  <c r="E34" i="23"/>
  <c r="H34" i="23"/>
  <c r="J34" i="23"/>
  <c r="G34" i="23"/>
  <c r="I34" i="23"/>
  <c r="A35" i="23" a="1"/>
  <c r="A35" i="23"/>
  <c r="E35" i="23"/>
  <c r="G35" i="23"/>
  <c r="I35" i="23"/>
  <c r="F35" i="23"/>
  <c r="K35" i="23"/>
  <c r="H35" i="23"/>
  <c r="J35" i="23"/>
  <c r="A36" i="23" a="1"/>
  <c r="A36" i="23"/>
  <c r="H36" i="23"/>
  <c r="J36" i="23"/>
  <c r="F36" i="23"/>
  <c r="K36" i="23"/>
  <c r="G36" i="23"/>
  <c r="I36" i="23"/>
  <c r="E36" i="23"/>
  <c r="A37" i="23" a="1"/>
  <c r="A37" i="23"/>
  <c r="G37" i="23"/>
  <c r="I37" i="23"/>
  <c r="H37" i="23"/>
  <c r="J37" i="23"/>
  <c r="E37" i="23"/>
  <c r="F37" i="23"/>
  <c r="K37" i="23"/>
  <c r="A38" i="23" a="1"/>
  <c r="A38" i="23"/>
  <c r="F38" i="23"/>
  <c r="K38" i="23"/>
  <c r="H38" i="23"/>
  <c r="J38" i="23"/>
  <c r="E38" i="23"/>
  <c r="G38" i="23"/>
  <c r="I38" i="23"/>
  <c r="A39" i="23" a="1"/>
  <c r="A39" i="23"/>
  <c r="E39" i="23"/>
  <c r="F39" i="23"/>
  <c r="K39" i="23"/>
  <c r="G39" i="23"/>
  <c r="I39" i="23"/>
  <c r="H39" i="23"/>
  <c r="J39" i="23"/>
  <c r="A40" i="23" a="1"/>
  <c r="A40" i="23"/>
  <c r="H40" i="23"/>
  <c r="J40" i="23"/>
  <c r="F40" i="23"/>
  <c r="K40" i="23"/>
  <c r="G40" i="23"/>
  <c r="I40" i="23"/>
  <c r="E40" i="23"/>
  <c r="A41" i="23" a="1"/>
  <c r="A41" i="23"/>
  <c r="F41" i="23"/>
  <c r="K41" i="23"/>
  <c r="G41" i="23"/>
  <c r="I41" i="23"/>
  <c r="H41" i="23"/>
  <c r="J41" i="23"/>
  <c r="E41" i="23"/>
  <c r="A42" i="23" a="1"/>
  <c r="A42" i="23"/>
  <c r="E42" i="23"/>
  <c r="F42" i="23"/>
  <c r="K42" i="23"/>
  <c r="G42" i="23"/>
  <c r="I42" i="23"/>
  <c r="H42" i="23"/>
  <c r="J42" i="23"/>
  <c r="A43" i="23" a="1"/>
  <c r="A43" i="23"/>
  <c r="H43" i="23"/>
  <c r="J43" i="23"/>
  <c r="E43" i="23"/>
  <c r="F43" i="23"/>
  <c r="K43" i="23"/>
  <c r="G43" i="23"/>
  <c r="I43" i="23"/>
  <c r="A44" i="23" a="1"/>
  <c r="A44" i="23"/>
  <c r="H44" i="23"/>
  <c r="J44" i="23"/>
  <c r="E44" i="23"/>
  <c r="F44" i="23"/>
  <c r="K44" i="23"/>
  <c r="G44" i="23"/>
  <c r="I44" i="23"/>
  <c r="A45" i="23" a="1"/>
  <c r="A45" i="23"/>
  <c r="G45" i="23"/>
  <c r="I45" i="23"/>
  <c r="H45" i="23"/>
  <c r="J45" i="23"/>
  <c r="E45" i="23"/>
  <c r="F45" i="23"/>
  <c r="K45" i="23"/>
  <c r="A46" i="23" a="1"/>
  <c r="A46" i="23"/>
  <c r="F46" i="23"/>
  <c r="K46" i="23"/>
  <c r="E46" i="23"/>
  <c r="G46" i="23"/>
  <c r="I46" i="23"/>
  <c r="H46" i="23"/>
  <c r="J46" i="23"/>
  <c r="A47" i="23" a="1"/>
  <c r="A47" i="23"/>
  <c r="E47" i="23"/>
  <c r="H47" i="23"/>
  <c r="J47" i="23"/>
  <c r="F47" i="23"/>
  <c r="K47" i="23"/>
  <c r="G47" i="23"/>
  <c r="I47" i="23"/>
  <c r="A48" i="23" a="1"/>
  <c r="A48" i="23"/>
  <c r="E48" i="23"/>
  <c r="F48" i="23"/>
  <c r="K48" i="23"/>
  <c r="G48" i="23"/>
  <c r="I48" i="23"/>
  <c r="H48" i="23"/>
  <c r="J48" i="23"/>
  <c r="A49" i="23" a="1"/>
  <c r="A49" i="23"/>
  <c r="G49" i="23"/>
  <c r="I49" i="23"/>
  <c r="H49" i="23"/>
  <c r="J49" i="23"/>
  <c r="E49" i="23"/>
  <c r="F49" i="23"/>
  <c r="K49" i="23"/>
</calcChain>
</file>

<file path=xl/comments1.xml><?xml version="1.0" encoding="utf-8"?>
<comments xmlns="http://schemas.openxmlformats.org/spreadsheetml/2006/main">
  <authors>
    <author>RCUK Guidance</author>
  </authors>
  <commentList>
    <comment ref="A4" authorId="0" shapeId="0">
      <text>
        <r>
          <rPr>
            <b/>
            <sz val="9"/>
            <color indexed="81"/>
            <rFont val="Tahoma"/>
            <family val="2"/>
          </rPr>
          <t>Guidance:</t>
        </r>
        <r>
          <rPr>
            <sz val="9"/>
            <color indexed="81"/>
            <rFont val="Tahoma"/>
            <family val="2"/>
          </rPr>
          <t xml:space="preserve">
Date on which the resource has been accepted for publication with all substantive changes made. Use most accurate date available, whether that is day (e.g. 2017-01-01), month (e.g. 2017-01), or year (e.g. 2017).</t>
        </r>
      </text>
    </comment>
    <comment ref="B4" authorId="0" shapeId="0">
      <text>
        <r>
          <rPr>
            <b/>
            <sz val="9"/>
            <color indexed="81"/>
            <rFont val="Tahoma"/>
            <family val="2"/>
          </rPr>
          <t>Guidance:</t>
        </r>
        <r>
          <rPr>
            <sz val="9"/>
            <color indexed="81"/>
            <rFont val="Tahoma"/>
            <family val="2"/>
          </rPr>
          <t xml:space="preserve">
PubMed unique identifier.</t>
        </r>
      </text>
    </comment>
    <comment ref="C4" authorId="0" shapeId="0">
      <text>
        <r>
          <rPr>
            <b/>
            <sz val="9"/>
            <color indexed="81"/>
            <rFont val="Tahoma"/>
            <family val="2"/>
          </rPr>
          <t>Guidance:</t>
        </r>
        <r>
          <rPr>
            <sz val="9"/>
            <color indexed="81"/>
            <rFont val="Tahoma"/>
            <family val="2"/>
          </rPr>
          <t xml:space="preserve">
The Digital Object Identifier.</t>
        </r>
      </text>
    </comment>
    <comment ref="D4" authorId="0" shapeId="0">
      <text>
        <r>
          <rPr>
            <b/>
            <sz val="9"/>
            <color indexed="81"/>
            <rFont val="Tahoma"/>
            <family val="2"/>
          </rPr>
          <t>Guidance:</t>
        </r>
        <r>
          <rPr>
            <sz val="9"/>
            <color indexed="81"/>
            <rFont val="Tahoma"/>
            <family val="2"/>
          </rPr>
          <t xml:space="preserve">
The name of the organisation making an article available. </t>
        </r>
        <r>
          <rPr>
            <b/>
            <sz val="9"/>
            <color indexed="81"/>
            <rFont val="Tahoma"/>
            <family val="2"/>
          </rPr>
          <t>Complete if no DOI or PMID is provided.</t>
        </r>
      </text>
    </comment>
    <comment ref="E4" authorId="0" shapeId="0">
      <text>
        <r>
          <rPr>
            <b/>
            <sz val="9"/>
            <color indexed="81"/>
            <rFont val="Tahoma"/>
            <family val="2"/>
          </rPr>
          <t>Guidance:</t>
        </r>
        <r>
          <rPr>
            <sz val="9"/>
            <color indexed="81"/>
            <rFont val="Tahoma"/>
            <family val="2"/>
          </rPr>
          <t xml:space="preserve">
Title of the work that the item is contained within: if it is not a journal but a book or conference proceeding, use the title of that instead. </t>
        </r>
        <r>
          <rPr>
            <b/>
            <sz val="9"/>
            <color indexed="81"/>
            <rFont val="Tahoma"/>
            <family val="2"/>
          </rPr>
          <t>Complete if no DOI or PMID is provided.</t>
        </r>
      </text>
    </comment>
    <comment ref="F4" authorId="0" shapeId="0">
      <text>
        <r>
          <rPr>
            <b/>
            <sz val="9"/>
            <color indexed="81"/>
            <rFont val="Tahoma"/>
            <family val="2"/>
          </rPr>
          <t>Guidance:</t>
        </r>
        <r>
          <rPr>
            <sz val="9"/>
            <color indexed="81"/>
            <rFont val="Tahoma"/>
            <family val="2"/>
          </rPr>
          <t xml:space="preserve">
The International Standard Serial Number. E-ISSN is preferred. Use ISBN if applicable. </t>
        </r>
        <r>
          <rPr>
            <b/>
            <sz val="9"/>
            <color indexed="81"/>
            <rFont val="Tahoma"/>
            <family val="2"/>
          </rPr>
          <t>Complete if no PMID or DOI is provided.</t>
        </r>
      </text>
    </comment>
    <comment ref="G4" authorId="0" shapeId="0">
      <text>
        <r>
          <rPr>
            <b/>
            <sz val="9"/>
            <color indexed="81"/>
            <rFont val="Tahoma"/>
            <family val="2"/>
          </rPr>
          <t xml:space="preserve"> Guidance:</t>
        </r>
        <r>
          <rPr>
            <sz val="9"/>
            <color indexed="81"/>
            <rFont val="Tahoma"/>
            <family val="2"/>
          </rPr>
          <t xml:space="preserve">
Select what kind of publication the item is published in from the drop-down list.</t>
        </r>
        <r>
          <rPr>
            <b/>
            <sz val="9"/>
            <color indexed="81"/>
            <rFont val="Tahoma"/>
            <family val="2"/>
          </rPr>
          <t xml:space="preserve"> Complete if no DOI or PMID is provided.</t>
        </r>
      </text>
    </comment>
    <comment ref="H4" authorId="0" shapeId="0">
      <text>
        <r>
          <rPr>
            <b/>
            <sz val="9"/>
            <color indexed="81"/>
            <rFont val="Tahoma"/>
            <family val="2"/>
          </rPr>
          <t>Guidance:</t>
        </r>
        <r>
          <rPr>
            <sz val="9"/>
            <color indexed="81"/>
            <rFont val="Tahoma"/>
            <family val="2"/>
          </rPr>
          <t xml:space="preserve">
Title of item, i.e. title of journal article, book chapter, conference paper etc.</t>
        </r>
      </text>
    </comment>
    <comment ref="I4" authorId="0" shapeId="0">
      <text>
        <r>
          <rPr>
            <b/>
            <sz val="9"/>
            <color indexed="81"/>
            <rFont val="Tahoma"/>
            <family val="2"/>
          </rPr>
          <t>Guidance:</t>
        </r>
        <r>
          <rPr>
            <sz val="9"/>
            <color indexed="81"/>
            <rFont val="Tahoma"/>
            <family val="2"/>
          </rPr>
          <t xml:space="preserve">
The date of earliest online availability. Use most accurate date available, whether that is day (e.g. 2017-01-01), month (e.g. 2017-01), or year (e.g. 2017).</t>
        </r>
      </text>
    </comment>
    <comment ref="J4" authorId="0" shapeId="0">
      <text>
        <r>
          <rPr>
            <b/>
            <sz val="9"/>
            <color indexed="81"/>
            <rFont val="Tahoma"/>
            <family val="2"/>
          </rPr>
          <t>Guidance:</t>
        </r>
        <r>
          <rPr>
            <sz val="9"/>
            <color indexed="81"/>
            <rFont val="Tahoma"/>
            <family val="2"/>
          </rPr>
          <t xml:space="preserve">
Select only from the </t>
        </r>
        <r>
          <rPr>
            <b/>
            <sz val="9"/>
            <color indexed="81"/>
            <rFont val="Tahoma"/>
            <family val="2"/>
          </rPr>
          <t>constrained</t>
        </r>
        <r>
          <rPr>
            <sz val="9"/>
            <color indexed="81"/>
            <rFont val="Tahoma"/>
            <family val="2"/>
          </rPr>
          <t xml:space="preserve"> </t>
        </r>
        <r>
          <rPr>
            <b/>
            <sz val="9"/>
            <color indexed="81"/>
            <rFont val="Tahoma"/>
            <family val="2"/>
          </rPr>
          <t>drop-down list</t>
        </r>
        <r>
          <rPr>
            <sz val="9"/>
            <color indexed="81"/>
            <rFont val="Tahoma"/>
            <family val="2"/>
          </rPr>
          <t>. State the source of funding to pay the APC: RCUK, COAF, Institutional, or Other. Explain any complications in the 'Notes' field. If there is more than one funder of the APC, state these in the following two columns.</t>
        </r>
      </text>
    </comment>
    <comment ref="K4" authorId="0" shapeId="0">
      <text>
        <r>
          <rPr>
            <b/>
            <sz val="9"/>
            <color indexed="81"/>
            <rFont val="Tahoma"/>
            <family val="2"/>
          </rPr>
          <t>Guidance:</t>
        </r>
        <r>
          <rPr>
            <sz val="9"/>
            <color indexed="81"/>
            <rFont val="Tahoma"/>
            <family val="2"/>
          </rPr>
          <t xml:space="preserve">
Complete if there is more than one fund that the APC is paid from. </t>
        </r>
        <r>
          <rPr>
            <b/>
            <sz val="9"/>
            <color indexed="81"/>
            <rFont val="Tahoma"/>
            <family val="2"/>
          </rPr>
          <t>Select only from the constrained drop-down list</t>
        </r>
      </text>
    </comment>
    <comment ref="L4" authorId="0" shapeId="0">
      <text>
        <r>
          <rPr>
            <b/>
            <sz val="9"/>
            <color indexed="81"/>
            <rFont val="Tahoma"/>
            <family val="2"/>
          </rPr>
          <t>Guidance:</t>
        </r>
        <r>
          <rPr>
            <sz val="9"/>
            <color indexed="81"/>
            <rFont val="Tahoma"/>
            <family val="2"/>
          </rPr>
          <t xml:space="preserve">
Complete if there are more than two funds that the APC is paid from.</t>
        </r>
        <r>
          <rPr>
            <b/>
            <sz val="9"/>
            <color indexed="81"/>
            <rFont val="Tahoma"/>
            <family val="2"/>
          </rPr>
          <t xml:space="preserve"> Select only from the constrained drop-down list</t>
        </r>
      </text>
    </comment>
    <comment ref="M4" authorId="0" shapeId="0">
      <text>
        <r>
          <rPr>
            <b/>
            <sz val="9"/>
            <color indexed="81"/>
            <rFont val="Tahoma"/>
            <family val="2"/>
          </rPr>
          <t>Guidance:</t>
        </r>
        <r>
          <rPr>
            <sz val="9"/>
            <color indexed="81"/>
            <rFont val="Tahoma"/>
            <family val="2"/>
          </rPr>
          <t xml:space="preserve">
</t>
        </r>
        <r>
          <rPr>
            <b/>
            <sz val="9"/>
            <color indexed="81"/>
            <rFont val="Tahoma"/>
            <family val="2"/>
          </rPr>
          <t>Select only from the constrained drop-down list.</t>
        </r>
        <r>
          <rPr>
            <sz val="9"/>
            <color indexed="81"/>
            <rFont val="Tahoma"/>
            <family val="2"/>
          </rPr>
          <t xml:space="preserve"> This may differ from the 'Fund that APC is paid from' field. Explain any complications in the 'Notes' field.  This field is optional when reporting to Jisc.</t>
        </r>
      </text>
    </comment>
    <comment ref="N4" authorId="0" shapeId="0">
      <text>
        <r>
          <rPr>
            <b/>
            <sz val="9"/>
            <color indexed="81"/>
            <rFont val="Tahoma"/>
            <family val="2"/>
          </rPr>
          <t>Guidance:</t>
        </r>
        <r>
          <rPr>
            <sz val="9"/>
            <color indexed="81"/>
            <rFont val="Tahoma"/>
            <family val="2"/>
          </rPr>
          <t xml:space="preserve">
Grant ID for first funder (column M). This field is optional if reporting to Jisc.</t>
        </r>
      </text>
    </comment>
    <comment ref="O4" authorId="0" shapeId="0">
      <text>
        <r>
          <rPr>
            <b/>
            <sz val="9"/>
            <color indexed="81"/>
            <rFont val="Tahoma"/>
            <family val="2"/>
          </rPr>
          <t>Guidance:</t>
        </r>
        <r>
          <rPr>
            <sz val="9"/>
            <color indexed="81"/>
            <rFont val="Tahoma"/>
            <family val="2"/>
          </rPr>
          <t xml:space="preserve">
The funder of the research - complete if there is more than one known funder. </t>
        </r>
        <r>
          <rPr>
            <b/>
            <sz val="9"/>
            <color indexed="81"/>
            <rFont val="Tahoma"/>
            <family val="2"/>
          </rPr>
          <t xml:space="preserve">Select only from the constrained drop-down list. </t>
        </r>
      </text>
    </comment>
    <comment ref="P4" authorId="0" shapeId="0">
      <text>
        <r>
          <rPr>
            <b/>
            <sz val="9"/>
            <color indexed="81"/>
            <rFont val="Tahoma"/>
            <family val="2"/>
          </rPr>
          <t>Guidance:</t>
        </r>
        <r>
          <rPr>
            <sz val="9"/>
            <color indexed="81"/>
            <rFont val="Tahoma"/>
            <family val="2"/>
          </rPr>
          <t xml:space="preserve">
Grant ID for second funder (column O).</t>
        </r>
      </text>
    </comment>
    <comment ref="Q4" authorId="0" shapeId="0">
      <text>
        <r>
          <rPr>
            <b/>
            <sz val="9"/>
            <color indexed="81"/>
            <rFont val="Tahoma"/>
            <family val="2"/>
          </rPr>
          <t>Guidance:</t>
        </r>
        <r>
          <rPr>
            <sz val="9"/>
            <color indexed="81"/>
            <rFont val="Tahoma"/>
            <family val="2"/>
          </rPr>
          <t xml:space="preserve">
The funder of the research - complete if there are more than two known funders.  </t>
        </r>
        <r>
          <rPr>
            <b/>
            <sz val="9"/>
            <color indexed="81"/>
            <rFont val="Tahoma"/>
            <family val="2"/>
          </rPr>
          <t>Select only from the constrained drop-down list.</t>
        </r>
        <r>
          <rPr>
            <sz val="9"/>
            <color indexed="81"/>
            <rFont val="Tahoma"/>
            <family val="2"/>
          </rPr>
          <t xml:space="preserve"> For any additional funders please add after "Notes" column.</t>
        </r>
      </text>
    </comment>
    <comment ref="R4" authorId="0" shapeId="0">
      <text>
        <r>
          <rPr>
            <b/>
            <sz val="9"/>
            <color indexed="81"/>
            <rFont val="Tahoma"/>
            <family val="2"/>
          </rPr>
          <t>Guidance:</t>
        </r>
        <r>
          <rPr>
            <sz val="9"/>
            <color indexed="81"/>
            <rFont val="Tahoma"/>
            <family val="2"/>
          </rPr>
          <t xml:space="preserve">
Grant ID for third funder (column Q).</t>
        </r>
      </text>
    </comment>
    <comment ref="S4" authorId="0" shapeId="0">
      <text>
        <r>
          <rPr>
            <b/>
            <sz val="9"/>
            <color indexed="81"/>
            <rFont val="Tahoma"/>
            <family val="2"/>
          </rPr>
          <t>Guidance:</t>
        </r>
        <r>
          <rPr>
            <sz val="9"/>
            <color indexed="81"/>
            <rFont val="Tahoma"/>
            <family val="2"/>
          </rPr>
          <t xml:space="preserve">
The date that payment leaves the institution's account. Use most accurate date available, whether that is day (e.g. 2017-01-01), month (e.g. 2017-01), or year (e.g. 2017).</t>
        </r>
      </text>
    </comment>
    <comment ref="T4" authorId="0" shapeId="0">
      <text>
        <r>
          <rPr>
            <b/>
            <sz val="9"/>
            <color indexed="81"/>
            <rFont val="Tahoma"/>
            <family val="2"/>
          </rPr>
          <t>Guidance:</t>
        </r>
        <r>
          <rPr>
            <sz val="9"/>
            <color indexed="81"/>
            <rFont val="Tahoma"/>
            <family val="2"/>
          </rPr>
          <t xml:space="preserve">
The amount that was paid for the APC, in the currency it was paid in, excluding VAT (where possible).</t>
        </r>
      </text>
    </comment>
    <comment ref="U4" authorId="0" shapeId="0">
      <text>
        <r>
          <rPr>
            <b/>
            <sz val="9"/>
            <color indexed="81"/>
            <rFont val="Tahoma"/>
            <family val="2"/>
          </rPr>
          <t>Guidance:</t>
        </r>
        <r>
          <rPr>
            <sz val="9"/>
            <color indexed="81"/>
            <rFont val="Tahoma"/>
            <family val="2"/>
          </rPr>
          <t xml:space="preserve">
Currency that the APC was originally paid in e.g. GBP, USD, EUR.</t>
        </r>
      </text>
    </comment>
    <comment ref="V4" authorId="0" shapeId="0">
      <text>
        <r>
          <rPr>
            <b/>
            <sz val="9"/>
            <color indexed="81"/>
            <rFont val="Tahoma"/>
            <family val="2"/>
          </rPr>
          <t>Guidance:</t>
        </r>
        <r>
          <rPr>
            <sz val="9"/>
            <color indexed="81"/>
            <rFont val="Tahoma"/>
            <family val="2"/>
          </rPr>
          <t xml:space="preserve">
The amount that was paid for the APC in GBP. Includes VAT but excludes additional publication costs. In the case where the amount is unknown or unclear, as with prepaid or offset APCs, leave blank and indicate the name of the deal under 'Discounts, memberships, &amp; pre-payment agreements.'</t>
        </r>
      </text>
    </comment>
    <comment ref="W4" authorId="0" shapeId="0">
      <text>
        <r>
          <rPr>
            <b/>
            <sz val="9"/>
            <color indexed="81"/>
            <rFont val="Tahoma"/>
            <family val="2"/>
          </rPr>
          <t>Guidance:</t>
        </r>
        <r>
          <rPr>
            <sz val="9"/>
            <color indexed="81"/>
            <rFont val="Tahoma"/>
            <family val="2"/>
          </rPr>
          <t xml:space="preserve">
The total of any additional costs charged by the publisher e.g. page and colour charges. This does not include transaction fees such as bank charges (these should be added to "Other OA costs" under section E of "RCUK Compliance tab") . Use the 'Notes' field for details.</t>
        </r>
      </text>
    </comment>
    <comment ref="X4" authorId="0" shapeId="0">
      <text>
        <r>
          <rPr>
            <b/>
            <sz val="9"/>
            <color indexed="81"/>
            <rFont val="Tahoma"/>
            <family val="2"/>
          </rPr>
          <t>Guidance:</t>
        </r>
        <r>
          <rPr>
            <sz val="9"/>
            <color indexed="81"/>
            <rFont val="Tahoma"/>
            <family val="2"/>
          </rPr>
          <t xml:space="preserve">
</t>
        </r>
        <r>
          <rPr>
            <b/>
            <sz val="9"/>
            <color indexed="81"/>
            <rFont val="Tahoma"/>
            <family val="2"/>
          </rPr>
          <t>Where possible, select from drop-down list.</t>
        </r>
        <r>
          <rPr>
            <sz val="9"/>
            <color indexed="81"/>
            <rFont val="Tahoma"/>
            <family val="2"/>
          </rPr>
          <t xml:space="preserve"> Specify whether there was a discount on the APC that was paid to a publisher, including instances where the institution has a pre-payment or membership agreement with the publisher. Please then fill in details about the deal in the "Discounts, memberships and pre-payments" tab.</t>
        </r>
      </text>
    </comment>
    <comment ref="Y4" authorId="0" shapeId="0">
      <text>
        <r>
          <rPr>
            <b/>
            <sz val="9"/>
            <color indexed="81"/>
            <rFont val="Tahoma"/>
            <family val="2"/>
          </rPr>
          <t>Guidance:</t>
        </r>
        <r>
          <rPr>
            <sz val="9"/>
            <color indexed="81"/>
            <rFont val="Tahoma"/>
            <family val="2"/>
          </rPr>
          <t xml:space="preserve">
Mandatory only for publications funded by COAF.</t>
        </r>
      </text>
    </comment>
    <comment ref="Z4" authorId="0" shapeId="0">
      <text>
        <r>
          <rPr>
            <b/>
            <sz val="9"/>
            <color indexed="81"/>
            <rFont val="Tahoma"/>
            <family val="2"/>
          </rPr>
          <t>Guidance:</t>
        </r>
        <r>
          <rPr>
            <sz val="9"/>
            <color indexed="81"/>
            <rFont val="Tahoma"/>
            <family val="2"/>
          </rPr>
          <t xml:space="preserve">
Mandatory only for publications funded by RCUK.</t>
        </r>
      </text>
    </comment>
    <comment ref="AA4" authorId="0" shapeId="0">
      <text>
        <r>
          <rPr>
            <b/>
            <sz val="9"/>
            <color indexed="81"/>
            <rFont val="Tahoma"/>
            <family val="2"/>
          </rPr>
          <t>Guidance:</t>
        </r>
        <r>
          <rPr>
            <sz val="9"/>
            <color indexed="81"/>
            <rFont val="Tahoma"/>
            <family val="2"/>
          </rPr>
          <t xml:space="preserve">
</t>
        </r>
        <r>
          <rPr>
            <b/>
            <sz val="9"/>
            <color indexed="81"/>
            <rFont val="Tahoma"/>
            <family val="2"/>
          </rPr>
          <t>Select from drop-down list.</t>
        </r>
        <r>
          <rPr>
            <sz val="9"/>
            <color indexed="81"/>
            <rFont val="Tahoma"/>
            <family val="2"/>
          </rPr>
          <t xml:space="preserve"> Specify the licence the article has been published under.</t>
        </r>
      </text>
    </comment>
    <comment ref="AC4" authorId="0" shapeId="0">
      <text>
        <r>
          <rPr>
            <b/>
            <sz val="9"/>
            <color indexed="81"/>
            <rFont val="Tahoma"/>
            <family val="2"/>
          </rPr>
          <t>Guidance:</t>
        </r>
        <r>
          <rPr>
            <sz val="9"/>
            <color indexed="81"/>
            <rFont val="Tahoma"/>
            <family val="2"/>
          </rPr>
          <t xml:space="preserve">
Free text field. This can include notes which clarify things for internal institutional purposes as well as notes to explain any context needed for external viewers.</t>
        </r>
      </text>
    </comment>
  </commentList>
</comments>
</file>

<file path=xl/sharedStrings.xml><?xml version="1.0" encoding="utf-8"?>
<sst xmlns="http://schemas.openxmlformats.org/spreadsheetml/2006/main" count="1264" uniqueCount="704">
  <si>
    <t>This spreadsheet and all data contained within it are published under a Creative Commons CC0 license.</t>
  </si>
  <si>
    <t>Internal institutional data</t>
  </si>
  <si>
    <t>Bibliographic data</t>
  </si>
  <si>
    <t>PubMed ID</t>
  </si>
  <si>
    <t>DOI</t>
  </si>
  <si>
    <t>Publisher</t>
  </si>
  <si>
    <t>Journal</t>
  </si>
  <si>
    <t>ISSN</t>
  </si>
  <si>
    <t>Type of publication</t>
  </si>
  <si>
    <t>Article title</t>
  </si>
  <si>
    <t>Title of item, i.e. title of journal article, book chapter, conference paper etc.</t>
  </si>
  <si>
    <t>Date of publication</t>
  </si>
  <si>
    <t>Funding data</t>
  </si>
  <si>
    <t>Fund that APC is paid from (1)</t>
  </si>
  <si>
    <t>Fund that APC is paid from (2)</t>
  </si>
  <si>
    <t>Complete if there is more than one fund that the APC is paid from.</t>
  </si>
  <si>
    <t>Fund that APC is paid from (3)</t>
  </si>
  <si>
    <t>Complete if there are more than two funds that the APC is paid from.</t>
  </si>
  <si>
    <t>Funder of research (1)</t>
  </si>
  <si>
    <t>Funder of research (2)</t>
  </si>
  <si>
    <t>Funder of research (3)</t>
  </si>
  <si>
    <t>APC data</t>
  </si>
  <si>
    <t>Date of APC payment</t>
  </si>
  <si>
    <t>Currency of APC</t>
  </si>
  <si>
    <t>Discounts, memberships &amp; pre-payment agreements</t>
  </si>
  <si>
    <t>Amount of APC charged to COAF grant (include VAT if charged)</t>
  </si>
  <si>
    <t>License data</t>
  </si>
  <si>
    <t>Notes</t>
  </si>
  <si>
    <t>APC paid (£) including VAT if charged</t>
  </si>
  <si>
    <t>Licence</t>
  </si>
  <si>
    <t>RCUK</t>
  </si>
  <si>
    <t>COAF</t>
  </si>
  <si>
    <t>NERC</t>
  </si>
  <si>
    <t>British Heart Foundation</t>
  </si>
  <si>
    <t>None</t>
  </si>
  <si>
    <t>Conference Paper/Proceeding/Abstract</t>
  </si>
  <si>
    <t>Institutional</t>
  </si>
  <si>
    <t>GBP</t>
  </si>
  <si>
    <t>Wellcome Trust</t>
  </si>
  <si>
    <t>Select from drop-down list. State the source of funding to pay the APC: RCUK, COAF, Institutional, or Other. Explain any complications in the 'Notes' field. If there is more than one funder of the APC, state these in the following two columns.</t>
  </si>
  <si>
    <t>CC BY</t>
  </si>
  <si>
    <t>CC BY-NC</t>
  </si>
  <si>
    <t>APC paid (actual currency) excluding VAT</t>
  </si>
  <si>
    <t>Additional publication costs (£)</t>
  </si>
  <si>
    <t>To the extent possible under law, Jisc and the higher education institution completing this template have waived all copyright and related or neighboring rights to this work.</t>
  </si>
  <si>
    <t>Grant ID (1)</t>
  </si>
  <si>
    <t>Grant ID (2)</t>
  </si>
  <si>
    <t>Grant ID (3)</t>
  </si>
  <si>
    <t>Amount of APC charged to RCUK OA fund (include VAT if charged)</t>
  </si>
  <si>
    <t xml:space="preserve"> </t>
  </si>
  <si>
    <t>rioxxterms:version_of_record</t>
  </si>
  <si>
    <t>dc:publisher</t>
  </si>
  <si>
    <t>dc:title</t>
  </si>
  <si>
    <t>rioxxterms:publication_date</t>
  </si>
  <si>
    <t>rioxxterms:project</t>
  </si>
  <si>
    <t>ali:license_ref</t>
  </si>
  <si>
    <t>dc:source</t>
  </si>
  <si>
    <t>The Digital Object Identifier.</t>
  </si>
  <si>
    <t>Select from drop-down list. Specify the licence the article has been published under.</t>
  </si>
  <si>
    <t>The total of any additional costs charged by the publisher e.g. page and colour charges. This does not include transaction fees such as bank charges. Use the 'Notes' field for details.</t>
  </si>
  <si>
    <t>The funder of the research. Complete if there is more than one funder.</t>
  </si>
  <si>
    <t>The funder of the research. Complete if there are more than two funders.</t>
  </si>
  <si>
    <t>Compliance based on actual publications data</t>
  </si>
  <si>
    <t>Number</t>
  </si>
  <si>
    <t>Total publications arising from research council funding</t>
  </si>
  <si>
    <t>Number of gold compliant publications</t>
  </si>
  <si>
    <t>Number of green compliant publications</t>
  </si>
  <si>
    <t>Overall compliance</t>
  </si>
  <si>
    <t>Compliance based on estimates of publication numbers</t>
  </si>
  <si>
    <t>Percent</t>
  </si>
  <si>
    <t>Proportion of compliance delivered through the gold route</t>
  </si>
  <si>
    <t>Proportion of compliance delivered through the green route</t>
  </si>
  <si>
    <t xml:space="preserve">Estimate of overall compliance </t>
  </si>
  <si>
    <t>OA block grant summary information</t>
  </si>
  <si>
    <t>OA grant brought forward</t>
  </si>
  <si>
    <t>OA grant received</t>
  </si>
  <si>
    <t>OA Grant available</t>
  </si>
  <si>
    <t>OA grant spent</t>
  </si>
  <si>
    <t>OA grant carried forward</t>
  </si>
  <si>
    <t>OA operations/APC processing</t>
  </si>
  <si>
    <t>Amount</t>
  </si>
  <si>
    <t>Staff costs</t>
  </si>
  <si>
    <t>Non-staff costs</t>
  </si>
  <si>
    <t>Total OA operations/APC processing</t>
  </si>
  <si>
    <t>Total of non-publisher spend</t>
  </si>
  <si>
    <t>Mandatory only for publications funded by COAF.</t>
  </si>
  <si>
    <t>https://www.jisc-collections.ac.uk/Jisc-Monitor/APC-data-collection/</t>
  </si>
  <si>
    <t>An FAQ can be found here:</t>
  </si>
  <si>
    <t>For full details visit the Jisc Collections website, where the template can be downloaded:</t>
  </si>
  <si>
    <t>Introduction to the template</t>
  </si>
  <si>
    <t>Provide short statement on how implementation of RCUK OA policy is progressing.</t>
  </si>
  <si>
    <t>Compliance summary - no data</t>
  </si>
  <si>
    <t>https://www.jisc-collections.ac.uk/Jisc-Monitor/APC-data-collection/Jisc-APC-template-FAQ/</t>
  </si>
  <si>
    <t>Equivalent RIOXX field</t>
  </si>
  <si>
    <t>Equivalent CASRAI field</t>
  </si>
  <si>
    <t>Free text field. This can include notes which clarify things for internal institutional purposes as well as notes to explain any context needed for external viewers.</t>
  </si>
  <si>
    <t>Definitions of metadata fields</t>
  </si>
  <si>
    <t>A</t>
  </si>
  <si>
    <t>B</t>
  </si>
  <si>
    <t>C</t>
  </si>
  <si>
    <t>D</t>
  </si>
  <si>
    <t>E</t>
  </si>
  <si>
    <t>http://dictionary.casrai.org/Internal_OA_Cost_Application/External_Notes</t>
  </si>
  <si>
    <t>http://dictionary.casrai.org/Journal_Article/DOI</t>
  </si>
  <si>
    <t>http://dictionary.casrai.org/Journal_Article/ISSN</t>
  </si>
  <si>
    <t>http://dictionary.casrai.org/Journal_Article/Publisher_Name</t>
  </si>
  <si>
    <t>http://dictionary.casrai.org/Journal_Article/Journal</t>
  </si>
  <si>
    <t>http://dictionary.casrai.org/Journal_Article/Article_Title</t>
  </si>
  <si>
    <t>http://dictionary.casrai.org/Journal_Article/Publication_Date</t>
  </si>
  <si>
    <t>http://dictionary.casrai.org/APC_Payment/Licence_Type</t>
  </si>
  <si>
    <t>http://dictionary.casrai.org/APC_Payment/Date</t>
  </si>
  <si>
    <t>http://dictionary.casrai.org/APC_Payment/Currency</t>
  </si>
  <si>
    <t>http://dictionary.casrai.org/APC_Payment/Amount_Paid</t>
  </si>
  <si>
    <t>http://dictionary.casrai.org/APC_Payment/Source_Fund(s)</t>
  </si>
  <si>
    <t>It is recommended that institutions archive the spreadsheets or CSVs that they release in an online research repository, such as figshare or their own institutional repository. Jisc Collections can do this on behalf of institutions if they wish. Please contact jisc.apc@jisc.ac.uk for further information.</t>
  </si>
  <si>
    <t xml:space="preserve">Other OA costs     </t>
  </si>
  <si>
    <t>Sum of 'Other - details' below</t>
  </si>
  <si>
    <t>E   Comments</t>
  </si>
  <si>
    <t>Summary information on open access spend</t>
  </si>
  <si>
    <r>
      <rPr>
        <b/>
        <sz val="11"/>
        <rFont val="Calibri"/>
        <family val="2"/>
        <scheme val="minor"/>
      </rPr>
      <t xml:space="preserve">Actual </t>
    </r>
    <r>
      <rPr>
        <sz val="11"/>
        <rFont val="Calibri"/>
        <family val="2"/>
        <scheme val="minor"/>
      </rPr>
      <t>Year 1 spend (April 2013 - March 2014)</t>
    </r>
  </si>
  <si>
    <r>
      <rPr>
        <b/>
        <sz val="11"/>
        <rFont val="Calibri"/>
        <family val="2"/>
        <scheme val="minor"/>
      </rPr>
      <t>Actual</t>
    </r>
    <r>
      <rPr>
        <sz val="11"/>
        <rFont val="Calibri"/>
        <family val="2"/>
        <scheme val="minor"/>
      </rPr>
      <t xml:space="preserve"> Year 2 spend (April 2014 - March 2015)</t>
    </r>
  </si>
  <si>
    <r>
      <rPr>
        <b/>
        <sz val="11"/>
        <rFont val="Calibri"/>
        <family val="2"/>
        <scheme val="minor"/>
      </rPr>
      <t xml:space="preserve">Actual </t>
    </r>
    <r>
      <rPr>
        <sz val="11"/>
        <rFont val="Calibri"/>
        <family val="2"/>
        <scheme val="minor"/>
      </rPr>
      <t>Year 3 spend (April 2015 - March 2016)</t>
    </r>
  </si>
  <si>
    <t>Estimated spend in Year 5 (April 2017 - March 2018)</t>
  </si>
  <si>
    <t>The date of earliest online availability. Use most accurate date available, whether that is day (e.g. 2017-01-01), month (e.g. 2017-01), or year (e.g. 2017).</t>
  </si>
  <si>
    <t>Currency that the APC was originally paid in e.g. GBP, USD, EUR.</t>
  </si>
  <si>
    <t>The amount that was paid for the APC in GBP. Includes VAT but excludes additional publication costs. In the case where the amount is unknown or unclear, as with prepaid or offset APCs, leave blank and indicate the name of the deal under 'Discounts, memberships, &amp; pre-payment agreements.'</t>
  </si>
  <si>
    <t>Select from drop-down list. Specify whether there was a discount on the APC that was paid to a publisher, including instances where the institution has a pre-payment or membership agreement with the publisher.</t>
  </si>
  <si>
    <t>Mandatory only for publications funded by RCUK.</t>
  </si>
  <si>
    <t>Date of acceptance</t>
  </si>
  <si>
    <t>Date on which the resource has been accepted for publication with all substantive changes made. Use most accurate date available, whether that is day (e.g. 2017-01-01), month (e.g. 2017-01), or year (e.g. 2017).</t>
  </si>
  <si>
    <t>dcterms:dateAccepted</t>
  </si>
  <si>
    <t>http://dictionary.casrai.org/Journal_Article/Final_Acceptance_Date</t>
  </si>
  <si>
    <t>PubMed unique identifier.</t>
  </si>
  <si>
    <t xml:space="preserve">http://dictionary.casrai.org/Output_ID_Types/PMID </t>
  </si>
  <si>
    <t>rioxxterms:type</t>
  </si>
  <si>
    <t>Grant ID for second funder.</t>
  </si>
  <si>
    <t>Grant ID for third funder.</t>
  </si>
  <si>
    <t>The date that payment leaves the institution's account. Use most accurate date available, whether that is day (e.g. 2017-01-01), month (e.g. 2017-01), or year (e.g. 2017).</t>
  </si>
  <si>
    <t>The amount that was paid for the APC, in the currency it was paid in, excluding VAT. In the case where the amount is unknown or unclear, as with prepaid or offset APCs, leave blank and indicate the name of the deal under 'Discounts, memberships, &amp; pre-payment agreements.'</t>
  </si>
  <si>
    <t>Elsevier_Prepayment</t>
  </si>
  <si>
    <t>ACS_AuthorChoice Institutional membership discount</t>
  </si>
  <si>
    <t>ACS_AuthorChoice membership discount</t>
  </si>
  <si>
    <t xml:space="preserve">Author_Supporter/Membership Discount </t>
  </si>
  <si>
    <t>Institutional_Prepayment</t>
  </si>
  <si>
    <t>Institutional_IEEE_Discount</t>
  </si>
  <si>
    <t>JiscCollections_RSC</t>
  </si>
  <si>
    <t>Institutional_ membership discount</t>
  </si>
  <si>
    <t>De Gruyter offset</t>
  </si>
  <si>
    <t>Springer Compact</t>
  </si>
  <si>
    <t>Sage prepayment</t>
  </si>
  <si>
    <t>JiscCollections_RSC_Read&amp;Publish</t>
  </si>
  <si>
    <t xml:space="preserve">JiscCollections_IOPP </t>
  </si>
  <si>
    <t>JiscCollections_Taylor &amp; Francis</t>
  </si>
  <si>
    <t>Number of APCs</t>
  </si>
  <si>
    <t>Other</t>
  </si>
  <si>
    <t>Data paper</t>
  </si>
  <si>
    <t>Letter</t>
  </si>
  <si>
    <t>European Union</t>
  </si>
  <si>
    <t>Case report</t>
  </si>
  <si>
    <t>NIH</t>
  </si>
  <si>
    <t>Methods and protocols</t>
  </si>
  <si>
    <t>Working paper</t>
  </si>
  <si>
    <t>Parkinson's UK</t>
  </si>
  <si>
    <t>Consultancy Report</t>
  </si>
  <si>
    <t>Cancer Research UK</t>
  </si>
  <si>
    <t>Thesis</t>
  </si>
  <si>
    <t>Unspecified/unclear</t>
  </si>
  <si>
    <t>Technical Standard</t>
  </si>
  <si>
    <t>Author copyright</t>
  </si>
  <si>
    <t>Bloodwise</t>
  </si>
  <si>
    <t>Technical Report</t>
  </si>
  <si>
    <t>Publisher copyright</t>
  </si>
  <si>
    <t>Arthritis Research UK</t>
  </si>
  <si>
    <t>Policy briefing report</t>
  </si>
  <si>
    <t>CC BY-NC-ND</t>
  </si>
  <si>
    <t>STFC</t>
  </si>
  <si>
    <t>Monograph</t>
  </si>
  <si>
    <t>CC BY-NC-SA</t>
  </si>
  <si>
    <t>Manual/Guide</t>
  </si>
  <si>
    <t>CC BY-ND</t>
  </si>
  <si>
    <t>MRC</t>
  </si>
  <si>
    <t>Journal Article/Review</t>
  </si>
  <si>
    <t>ESRC</t>
  </si>
  <si>
    <t>CC BY-SA</t>
  </si>
  <si>
    <t>EPSRC</t>
  </si>
  <si>
    <t>Book edited</t>
  </si>
  <si>
    <t>BBSRC</t>
  </si>
  <si>
    <t>Book chapter</t>
  </si>
  <si>
    <t>CC0</t>
  </si>
  <si>
    <t>Book</t>
  </si>
  <si>
    <r>
      <t xml:space="preserve">Summary information on compliance with RCUK OA policy </t>
    </r>
    <r>
      <rPr>
        <b/>
        <sz val="14"/>
        <color theme="4"/>
        <rFont val="Calibri"/>
        <family val="2"/>
        <scheme val="minor"/>
      </rPr>
      <t>1 April 2016-31 March 2017</t>
    </r>
    <r>
      <rPr>
        <b/>
        <sz val="14"/>
        <rFont val="Calibri"/>
        <family val="2"/>
        <scheme val="minor"/>
      </rPr>
      <t xml:space="preserve"> (to be completed by all ROs)</t>
    </r>
  </si>
  <si>
    <r>
      <t>Summary of non-publisher spend (</t>
    </r>
    <r>
      <rPr>
        <b/>
        <sz val="11"/>
        <color theme="4"/>
        <rFont val="Calibri"/>
        <family val="2"/>
        <scheme val="minor"/>
      </rPr>
      <t>1 April 2016 to 31 March 2017</t>
    </r>
    <r>
      <rPr>
        <b/>
        <sz val="11"/>
        <rFont val="Calibri"/>
        <family val="2"/>
        <scheme val="minor"/>
      </rPr>
      <t>)</t>
    </r>
  </si>
  <si>
    <r>
      <t xml:space="preserve">Additionally, fields highlighted in green are considered by RCUK to be required for their reporting purposes. RCUK recognises the difficulty some institutions may have in providing this level of information and request that Research Organisations make their best endeavours to provide the information requested. If you need further advice or have specific issues please contact RCUK at: </t>
    </r>
    <r>
      <rPr>
        <b/>
        <sz val="10"/>
        <color theme="1"/>
        <rFont val="Arial"/>
        <family val="2"/>
      </rPr>
      <t xml:space="preserve">openaccess@rcuk.ac.uk </t>
    </r>
    <r>
      <rPr>
        <sz val="10"/>
        <color theme="1"/>
        <rFont val="Arial"/>
        <family val="2"/>
      </rPr>
      <t xml:space="preserve"> </t>
    </r>
  </si>
  <si>
    <t>E-ISSN</t>
  </si>
  <si>
    <t>Column name</t>
  </si>
  <si>
    <t>Description</t>
  </si>
  <si>
    <t>2016-03-30</t>
  </si>
  <si>
    <t>APC expenditure including VAT (£)</t>
  </si>
  <si>
    <t>Total amount of APC charged to RCUK OA fund including VAT (£)</t>
  </si>
  <si>
    <t>Total amount of APC charged to COAF grant including VAT (£)</t>
  </si>
  <si>
    <r>
      <t xml:space="preserve">This is </t>
    </r>
    <r>
      <rPr>
        <b/>
        <sz val="10"/>
        <rFont val="Arial"/>
        <family val="2"/>
      </rPr>
      <t xml:space="preserve">populated automatically </t>
    </r>
    <r>
      <rPr>
        <sz val="10"/>
        <rFont val="Arial"/>
        <family val="2"/>
      </rPr>
      <t>from the 'Discounts, memberships &amp; pre-payment agreements' column on "JISC APC template"</t>
    </r>
  </si>
  <si>
    <t>Membership price including VAT (£)</t>
  </si>
  <si>
    <t>Membership price  charged to COAF including VAT (£)</t>
  </si>
  <si>
    <t>Membership price charged to RCUK including VAT (£)</t>
  </si>
  <si>
    <t>Total cost to COAF including VAT (£)</t>
  </si>
  <si>
    <t>Total cost to RCUK including VAT (£)</t>
  </si>
  <si>
    <t>Total expenditure including VAT (£)</t>
  </si>
  <si>
    <t>AHRC</t>
  </si>
  <si>
    <t>NC3Rs</t>
  </si>
  <si>
    <r>
      <t xml:space="preserve">This is </t>
    </r>
    <r>
      <rPr>
        <b/>
        <sz val="10"/>
        <rFont val="Arial"/>
        <family val="2"/>
      </rPr>
      <t>calculated</t>
    </r>
    <r>
      <rPr>
        <sz val="10"/>
        <rFont val="Arial"/>
        <family val="2"/>
      </rPr>
      <t xml:space="preserve"> </t>
    </r>
    <r>
      <rPr>
        <b/>
        <sz val="10"/>
        <rFont val="Arial"/>
        <family val="2"/>
      </rPr>
      <t>automatically</t>
    </r>
    <r>
      <rPr>
        <sz val="10"/>
        <rFont val="Arial"/>
        <family val="2"/>
      </rPr>
      <t xml:space="preserve"> based on columns C &amp; G in this sheet</t>
    </r>
  </si>
  <si>
    <r>
      <t xml:space="preserve">This is </t>
    </r>
    <r>
      <rPr>
        <b/>
        <sz val="10"/>
        <rFont val="Arial"/>
        <family val="2"/>
      </rPr>
      <t>calculated automatically</t>
    </r>
    <r>
      <rPr>
        <sz val="10"/>
        <rFont val="Arial"/>
        <family val="2"/>
      </rPr>
      <t xml:space="preserve"> based on columns D &amp; H in this sheet</t>
    </r>
  </si>
  <si>
    <r>
      <t xml:space="preserve">The total APC expenditure spent under this deal is </t>
    </r>
    <r>
      <rPr>
        <b/>
        <sz val="10"/>
        <rFont val="Arial"/>
        <family val="2"/>
      </rPr>
      <t xml:space="preserve">calculated automatically </t>
    </r>
    <r>
      <rPr>
        <sz val="10"/>
        <rFont val="Arial"/>
        <family val="2"/>
      </rPr>
      <t>based on columns B &amp; F in this sheet</t>
    </r>
  </si>
  <si>
    <t>Amount of APC charged to COAF grant (including VAT if charged) in £</t>
  </si>
  <si>
    <t>Amount of APC charged to RCUK OA fund (including VAT if charged) in £</t>
  </si>
  <si>
    <r>
      <t xml:space="preserve">The number of APCs paid under this deal is </t>
    </r>
    <r>
      <rPr>
        <b/>
        <sz val="10"/>
        <rFont val="Arial"/>
        <family val="2"/>
      </rPr>
      <t>calculated automatically</t>
    </r>
    <r>
      <rPr>
        <sz val="10"/>
        <rFont val="Arial"/>
        <family val="2"/>
      </rPr>
      <t xml:space="preserve"> from the number of times the name of this deal occurs in the "Discounts, memberships &amp; prepayment agreeements" column of the "JISC APC template"</t>
    </r>
  </si>
  <si>
    <r>
      <t xml:space="preserve">The amount spent on these APCs is </t>
    </r>
    <r>
      <rPr>
        <b/>
        <sz val="10"/>
        <rFont val="Arial"/>
        <family val="2"/>
      </rPr>
      <t>calculated automatically</t>
    </r>
    <r>
      <rPr>
        <sz val="10"/>
        <rFont val="Arial"/>
        <family val="2"/>
      </rPr>
      <t xml:space="preserve"> from the sum of the "APC expenditure (£) including VAT if charged" of the "JISC APC template"</t>
    </r>
  </si>
  <si>
    <r>
      <t xml:space="preserve">The amount spent on these APCs is </t>
    </r>
    <r>
      <rPr>
        <b/>
        <sz val="10"/>
        <rFont val="Arial"/>
        <family val="2"/>
      </rPr>
      <t>calculated automatically</t>
    </r>
    <r>
      <rPr>
        <sz val="10"/>
        <rFont val="Arial"/>
        <family val="2"/>
      </rPr>
      <t xml:space="preserve"> from the the sum of the "Amount of APC charged to COAF grant (including VAT if charged) in £" column of the "JISC APC template"</t>
    </r>
  </si>
  <si>
    <r>
      <t xml:space="preserve">The amount spent on these APCs is </t>
    </r>
    <r>
      <rPr>
        <b/>
        <sz val="10"/>
        <rFont val="Arial"/>
        <family val="2"/>
      </rPr>
      <t>calculated automatically</t>
    </r>
    <r>
      <rPr>
        <sz val="10"/>
        <rFont val="Arial"/>
        <family val="2"/>
      </rPr>
      <t xml:space="preserve"> from the "Amount of APC charged to RCUK OA fund (including VAT if charged) in £" column of the "JISC APC template"</t>
    </r>
  </si>
  <si>
    <t>Green fields are required by RCUK only</t>
  </si>
  <si>
    <t>Yellow fields are required by COAF only</t>
  </si>
  <si>
    <r>
      <t>The</t>
    </r>
    <r>
      <rPr>
        <b/>
        <sz val="10"/>
        <rFont val="Arial"/>
        <family val="2"/>
      </rPr>
      <t xml:space="preserve"> institution enters</t>
    </r>
    <r>
      <rPr>
        <sz val="10"/>
        <rFont val="Arial"/>
        <family val="2"/>
      </rPr>
      <t xml:space="preserve"> the amount spent on the deal</t>
    </r>
  </si>
  <si>
    <r>
      <t xml:space="preserve">The </t>
    </r>
    <r>
      <rPr>
        <b/>
        <sz val="10"/>
        <rFont val="Arial"/>
        <family val="2"/>
      </rPr>
      <t>institution enters</t>
    </r>
    <r>
      <rPr>
        <sz val="10"/>
        <rFont val="Arial"/>
        <family val="2"/>
      </rPr>
      <t xml:space="preserve"> the amount of the membership price charged to COAF, if any</t>
    </r>
  </si>
  <si>
    <r>
      <t xml:space="preserve">The </t>
    </r>
    <r>
      <rPr>
        <b/>
        <sz val="10"/>
        <rFont val="Arial"/>
        <family val="2"/>
      </rPr>
      <t>institution enters</t>
    </r>
    <r>
      <rPr>
        <sz val="10"/>
        <rFont val="Arial"/>
        <family val="2"/>
      </rPr>
      <t xml:space="preserve"> the amount of the membership price charged to RCUK, if any</t>
    </r>
  </si>
  <si>
    <t>Grey fields are required by COAF and RCUK, and are required by Jisc unless otherwise stated</t>
  </si>
  <si>
    <t>Fields highlighted in grey are considered by COAF and RCUK to be required fields. It is recommended to complete as many fields as possible. These are also considered by Jisc to be required unless stated otherwise in the description. Any fields that aren't relevant leave blank.</t>
  </si>
  <si>
    <r>
      <t xml:space="preserve">Fields highlighted in yellow are considered by COAF to be required for their reporting purposes. COAF recognises the difficulty some institutions may have in providing this level of information and request that Research Organisations make their best endeavours to provide the information requested. If you need further advice or have specific issues on the use or reporting of COAF funds please contact Wellcome at: </t>
    </r>
    <r>
      <rPr>
        <b/>
        <sz val="10"/>
        <rFont val="Arial"/>
        <family val="2"/>
      </rPr>
      <t>openacc@wellcome.ac.uk</t>
    </r>
  </si>
  <si>
    <t>This guidance is provided to define the fields provided in the template and describe how to complete them. Rows 3-6 of the template are filled out with dummy data as an example; please delete this when filling in your own information. The columns are grouped into sections for convenience: institutional, bibliographic, funding, APC, and license data.</t>
  </si>
  <si>
    <t>The funder of the research. This is optional but it may differ from the 'Fund that APC is paid from' field. Explain any complications in the 'Notes' field. This field is optional when reporting to Jisc.</t>
  </si>
  <si>
    <t>Grant ID for first funder.This field is optional when reporting to Jisc.</t>
  </si>
  <si>
    <t>Complete if no DOI or PubMed ID provided</t>
  </si>
  <si>
    <t>The name of the organisation making an article available. Complete if no DOI or PMID is provided.</t>
  </si>
  <si>
    <t>Title of the work that the item is contained within: if it is not a journal but a book or conference proceeding, use the title of that instead. The name of the organisation making an article available. Complete if no DOI or PMID is provided.</t>
  </si>
  <si>
    <t>The International Standard Serial Number. E-ISSN is preferred. Use ISBN if applicable. Complete if no PMID or DOI is provided.</t>
  </si>
  <si>
    <t>Select what kind of publication the item is published in from the drop-down list. Complete if no DOI or PMID is provided.</t>
  </si>
  <si>
    <r>
      <rPr>
        <b/>
        <sz val="11"/>
        <rFont val="Calibri"/>
        <family val="2"/>
        <scheme val="minor"/>
      </rPr>
      <t xml:space="preserve">Actual </t>
    </r>
    <r>
      <rPr>
        <sz val="11"/>
        <rFont val="Calibri"/>
        <family val="2"/>
        <scheme val="minor"/>
      </rPr>
      <t>Year 4 spend (April 2016 - March 2017)</t>
    </r>
  </si>
  <si>
    <t>Wellcome supplement</t>
  </si>
  <si>
    <t>10.1186/s12936-016-1249-y</t>
  </si>
  <si>
    <t>BioMed Central</t>
  </si>
  <si>
    <t>Malaria Journal</t>
  </si>
  <si>
    <t>1475-2875</t>
  </si>
  <si>
    <t>Journal Article/Review (Full OA journal)</t>
  </si>
  <si>
    <t>High heterogeneity of malaria transmission and a large sub-patent and diverse reservoir of infection in Wusab As Safil district, Republic of Yemen.</t>
  </si>
  <si>
    <t>Research Councils UK</t>
  </si>
  <si>
    <t>Medical Research Council (MRC)</t>
  </si>
  <si>
    <t>MR/K012126/1</t>
  </si>
  <si>
    <t>10.1098/rstb.2015.0145</t>
  </si>
  <si>
    <t>The Royal Society</t>
  </si>
  <si>
    <t>Philosophical Transactions of the Royal Society B</t>
  </si>
  <si>
    <t>0962-8436</t>
  </si>
  <si>
    <t>Journal Article/Review (Hybrid journal)</t>
  </si>
  <si>
    <t>The offspring quantity-quality trade-off and human fertility variation.</t>
  </si>
  <si>
    <t>MR/K021672/1</t>
  </si>
  <si>
    <t>10.1080/09540121.2016.1168913</t>
  </si>
  <si>
    <t>Taylor &amp; Francis</t>
  </si>
  <si>
    <t>Aids Care</t>
  </si>
  <si>
    <t>0954-0121</t>
  </si>
  <si>
    <t>HIV policy and implementation: a national policy review and an implementation case-study of a rural area of northern Malawi.</t>
  </si>
  <si>
    <t>G0902141</t>
  </si>
  <si>
    <t>10.1186/s12936-016-1254-1</t>
  </si>
  <si>
    <t>Genomic variation in two gametocyte non-producing Plasmodium falciparum clonal lines.</t>
  </si>
  <si>
    <t>MR/M01360/1</t>
  </si>
  <si>
    <t>10.1093/heapol/czw023</t>
  </si>
  <si>
    <t>Oxford University Press</t>
  </si>
  <si>
    <t>Economic &amp; Social Research Council (ESRC)</t>
  </si>
  <si>
    <t>RES 000-22-1039</t>
  </si>
  <si>
    <t>10.1111/tmi.12713</t>
  </si>
  <si>
    <t xml:space="preserve">Wiley </t>
  </si>
  <si>
    <t>Tropical Medicine &amp; International Health</t>
  </si>
  <si>
    <t>Maternal obesity and caesarean delivery in Sub-Saharan Africa.</t>
  </si>
  <si>
    <t>PTA-031-2006-00109</t>
  </si>
  <si>
    <t>US Dollars</t>
  </si>
  <si>
    <t>10.1093/aje/kwv260</t>
  </si>
  <si>
    <t>American Journal of Epidemiology</t>
  </si>
  <si>
    <t>Changes in susceptibility to heat within the summer: multi-country analysis.</t>
  </si>
  <si>
    <t>MR/M022625/1 and G1002296</t>
  </si>
  <si>
    <t>10.1016/j.socscimed.2016.05.006</t>
  </si>
  <si>
    <t>Elsevier</t>
  </si>
  <si>
    <t>Social Science &amp; Medicine</t>
  </si>
  <si>
    <t>0277-9536</t>
  </si>
  <si>
    <t>Is development assistance for health fungible?</t>
  </si>
  <si>
    <t>PhD studentship grant.</t>
  </si>
  <si>
    <t>EURO</t>
  </si>
  <si>
    <t>10.1186/s12936-016-1324-4</t>
  </si>
  <si>
    <t>Microsatellite genotyping and genome-wide nucleotide polymorphism-based indices of Plasmodium falciparum diversity within clinical infections.</t>
  </si>
  <si>
    <t>G1100123</t>
  </si>
  <si>
    <t>10.1093/biostatistics/kxw019</t>
  </si>
  <si>
    <t>Biostatistics</t>
  </si>
  <si>
    <t>Missing covariates in competing risks analysis.</t>
  </si>
  <si>
    <t>MR/K02180X/1</t>
  </si>
  <si>
    <t>10.1177/0962280216648357</t>
  </si>
  <si>
    <t>SAGE Publications</t>
  </si>
  <si>
    <t>Statistical Methods in Medical Research</t>
  </si>
  <si>
    <t>Missing continuous outcomes under covariate dependent missingness in cluster randomised trials.</t>
  </si>
  <si>
    <t>WT098504/Z/12/Z</t>
  </si>
  <si>
    <t>10.1007/s10654-016-0160-8</t>
  </si>
  <si>
    <t>Springer</t>
  </si>
  <si>
    <t>European Journal of Epidemiology</t>
  </si>
  <si>
    <t>Disability and al-cause mortality in the older population: evidence from the English Longitudinal Study of Ageing.</t>
  </si>
  <si>
    <t>ES/J500021/1</t>
  </si>
  <si>
    <t>10.1371/journal.pntd.0004726</t>
  </si>
  <si>
    <t>Public Library of Science</t>
  </si>
  <si>
    <t>PLoS Neglected Tropical Diseases</t>
  </si>
  <si>
    <t>Transmission dynamic of Zika virus in island populations: a modelling analysis of the 2013-14 French . . .</t>
  </si>
  <si>
    <t>MR/K021680/1</t>
  </si>
  <si>
    <t>10.1016/S0140-6736(16)30449-4</t>
  </si>
  <si>
    <t xml:space="preserve">The Lancet  </t>
  </si>
  <si>
    <t>Changes in conceptions in women younger than 18 years and the circumstances of young mothers in England in 2000â€“12: an observational study</t>
  </si>
  <si>
    <t>G0701757</t>
  </si>
  <si>
    <t>10.1136/bmjopen-2015-010443.</t>
  </si>
  <si>
    <t>BMJ Publishing Group</t>
  </si>
  <si>
    <t>BMJ Open</t>
  </si>
  <si>
    <t>Patterns and predictors of violence against children in Uganda: a latent class analysis.</t>
  </si>
  <si>
    <t>MR/L004321/1</t>
  </si>
  <si>
    <t>10.1186/s12916-016-0685-4</t>
  </si>
  <si>
    <t>BMC Medicine</t>
  </si>
  <si>
    <t>Journal Article/Review (Full OA Journal)</t>
  </si>
  <si>
    <t>The potential impact of BCG vaccine supply shortages on global paediatric tuberculosis mortality</t>
  </si>
  <si>
    <t>M/J003999/1</t>
  </si>
  <si>
    <t>10.1186/s12889-016-3109-7.</t>
  </si>
  <si>
    <t>BioMed Cenral</t>
  </si>
  <si>
    <t>BMC Public Health</t>
  </si>
  <si>
    <t>It is just the way it was in the past before I went to test': a qualitative study to explore responses to HIV prevention counselling in rural Tanzania.</t>
  </si>
  <si>
    <t>Economic &amp; Social Research Council  (ESRC)</t>
  </si>
  <si>
    <t>MRC +3 studentship</t>
  </si>
  <si>
    <t xml:space="preserve">10.1093/ije/dyw098                               </t>
  </si>
  <si>
    <t>Journal of Epidemiology</t>
  </si>
  <si>
    <t>Interrupted time series regression for the evaluation of public health interventions: a tutorial.</t>
  </si>
  <si>
    <t>MR/L011891/1</t>
  </si>
  <si>
    <t>10.1002/sim.7011</t>
  </si>
  <si>
    <t>Wiley</t>
  </si>
  <si>
    <t>Statistics in Medicine</t>
  </si>
  <si>
    <t xml:space="preserve">Statistical issues related to dietary intake as the response variable in intervention trials. </t>
  </si>
  <si>
    <t>MR/M014827/1</t>
  </si>
  <si>
    <t>10.1038/srep28514</t>
  </si>
  <si>
    <t>Nature Publishing Group</t>
  </si>
  <si>
    <t>Scientific Reports</t>
  </si>
  <si>
    <t>Mendelian randomisation study of the influence of eGFR on coronary heart disease.</t>
  </si>
  <si>
    <t>MR/K006215/1</t>
  </si>
  <si>
    <t>10.1136/bmjopen-2015-010682</t>
  </si>
  <si>
    <t>Preferences for ARV based HIV prevention methods among adult men and women, adolescent girls and female sex workers in Gauteng Province, South Africa: a protocol for a discrete choice . . .</t>
  </si>
  <si>
    <t>1+3 studentship</t>
  </si>
  <si>
    <t xml:space="preserve">Human Reproduction </t>
  </si>
  <si>
    <t>COAF - Wellcome Trust</t>
  </si>
  <si>
    <t>WT084840/Z/08/Z</t>
  </si>
  <si>
    <t>10.1186/s12889-016-3351-z</t>
  </si>
  <si>
    <t>BioMed Cental</t>
  </si>
  <si>
    <t>Primary school students' mental health in Uganda and its association with school violence, connectedness, and school characteristics: a cross-sectional study.</t>
  </si>
  <si>
    <t>10.1097/EDE.0000000000000533</t>
  </si>
  <si>
    <t>Wolters Kluwer Health</t>
  </si>
  <si>
    <t>Epidemiology</t>
  </si>
  <si>
    <t>Modelling lagged association in environmental time series data: a simulation study.</t>
  </si>
  <si>
    <t>MR/M022625/1</t>
  </si>
  <si>
    <t>10.1186/s12889-016-3261-0</t>
  </si>
  <si>
    <t>How social representations of sexually transmitted infections influence experiences of genito-urinary symptoms and care-seeking in Britain: mixed methods study protocol.</t>
  </si>
  <si>
    <t>10.1080/21645515.2016.1205769</t>
  </si>
  <si>
    <t>Human Vaccines &amp; Immunotherapeutics</t>
  </si>
  <si>
    <t>Systematic review of mathematical models exploring the epidemiological impact of future TB vaccines</t>
  </si>
  <si>
    <t>MR/J003999/1</t>
  </si>
  <si>
    <t>10.1128/JVI.00548-16</t>
  </si>
  <si>
    <t>American Society for Microbiology</t>
  </si>
  <si>
    <t>Journal of Virology</t>
  </si>
  <si>
    <t>Assembly of replication-incompetent African horse sickness virus particles: rational design of vaccines for all serotypes.</t>
  </si>
  <si>
    <t>Biotechnology &amp; Biological Sciences Research Council (BBSRC)</t>
  </si>
  <si>
    <t>BB/K015168/1</t>
  </si>
  <si>
    <t>10.1097/EDE.0000000000000479</t>
  </si>
  <si>
    <t xml:space="preserve">The Excess Winter Deaths Measure: Why Its Use Is Misleading for Public Health Understanding of Cold-related Health Impacts_x000D_
</t>
  </si>
  <si>
    <t>10.1371/journal.pone.0160572</t>
  </si>
  <si>
    <t>PLoS One</t>
  </si>
  <si>
    <t>Who delivers without water? A multi country analysis of water and sanitation in the childbirth environment</t>
  </si>
  <si>
    <t>MR/N015975/1</t>
  </si>
  <si>
    <t>10.1186/s13071-016-1762-4</t>
  </si>
  <si>
    <t>Parasites &amp; Vectors</t>
  </si>
  <si>
    <t>How do biting disease vectors behviourally respond to host availability?</t>
  </si>
  <si>
    <t>MC PC 15097</t>
  </si>
  <si>
    <t>10.1016/j.contraception.2016.08.014</t>
  </si>
  <si>
    <t>Contraception</t>
  </si>
  <si>
    <t>Incidence of abortion-related near-miss complications in Zambia: cross-sectional study in Central, Copperbelt, and Lusaka Provinces.</t>
  </si>
  <si>
    <t>ES/J5000021/1 +3 studentship grant</t>
  </si>
  <si>
    <t>10.1016/j.jclinepi.2016.09.002</t>
  </si>
  <si>
    <t>Journal of Clinical Epidemiology</t>
  </si>
  <si>
    <t>Retrospectively patient reported pre-event health status shows strong association and agreement with contemporaneous reports.</t>
  </si>
  <si>
    <t xml:space="preserve">SAGE Publications </t>
  </si>
  <si>
    <t>Bayesian correction for covariate measurement error: a frequentist evaluation and comparison with regression calibration.</t>
  </si>
  <si>
    <t>10.3389/fimmu.2016.00384</t>
  </si>
  <si>
    <t>Frontiers Media</t>
  </si>
  <si>
    <t>Frontiers in Immunology</t>
  </si>
  <si>
    <t>Sustained immuned complex-mediated reduction in CD16 expression afer vaccination regulates NK cell function.</t>
  </si>
  <si>
    <t>G1000808</t>
  </si>
  <si>
    <t>10.1016/j.ijpddr.2016.08.004</t>
  </si>
  <si>
    <t>Molecular determinants of sulfadoxine-pyrimethamine resistance in Plasmodium falciparum in Nigeria and the regional emergence of dhps 431V.</t>
  </si>
  <si>
    <t>MR/M01360X/1</t>
  </si>
  <si>
    <t>10.1371/journal.pone.0164853</t>
  </si>
  <si>
    <t>PLoS ONE</t>
  </si>
  <si>
    <t>Pathways between socioeconomic disadvantage and childhood growth in the Scottish longitudinal study 1991-2001.</t>
  </si>
  <si>
    <t>ES/102556/1/1, ES/102556/1/2, ES/1025561/3</t>
  </si>
  <si>
    <t xml:space="preserve">10.1371/journal.pone.0162563
            </t>
  </si>
  <si>
    <t>Safety of seasonal malaria chemoprevention (SMC) with sulfadoxine-pyrimethamine plus amodiaguine when delivered to children under 10 years of age by district health services in Senegal: Results from a stepped-wedge cluster randimozed trial.</t>
  </si>
  <si>
    <t>MR/J012394/1</t>
  </si>
  <si>
    <t>10.1016/S2468-2667(16)30006-8</t>
  </si>
  <si>
    <t>The Lancet Public Health</t>
  </si>
  <si>
    <t>Change in commute mode and BMI longitudinal prospective . . .</t>
  </si>
  <si>
    <t>MR/L012014/1</t>
  </si>
  <si>
    <t>10.1371/journal.pmed.1002175</t>
  </si>
  <si>
    <t>PLoS Medicine</t>
  </si>
  <si>
    <t>Effectiveness of seasonal malaria chemoprevention in children under ten years of age in Senegal: a stepped-wedge cluster-randomised trial.</t>
  </si>
  <si>
    <t>10.1016/j.ijedudev.2016.10.004</t>
  </si>
  <si>
    <t>International Journal of Education Development</t>
  </si>
  <si>
    <t>0738-0593</t>
  </si>
  <si>
    <t>Failing to progress or progressing to fail? Age-for-grade heterogeneity and grade repetition in primary schools in Karonga district, northern Malawi.</t>
  </si>
  <si>
    <t>ES/L013967/1</t>
  </si>
  <si>
    <t>WT079828/Z/06/Z</t>
  </si>
  <si>
    <t>096249/Z/11/Z</t>
  </si>
  <si>
    <t>10.1111/rssc.12198</t>
  </si>
  <si>
    <t>Royal Stats Society Series C</t>
  </si>
  <si>
    <t>History matching of a complex epidemiological model of human immunodeficiencyvirus transmission by using variance emulation</t>
  </si>
  <si>
    <t>MR/J005088/1</t>
  </si>
  <si>
    <t>10.1016/j.healthplace.2016.10.001</t>
  </si>
  <si>
    <t>Health &amp; Place</t>
  </si>
  <si>
    <t>Optimising measurement of health-related characteristics of the built environment: comparing data collected by foot-based street audits, virtual street audits and routine secondary data sources.</t>
  </si>
  <si>
    <t>MR/J007145/1</t>
  </si>
  <si>
    <t>10.1186/s12936-016-1634-6</t>
  </si>
  <si>
    <t>Characterizing the impact of sustained sulfanodixine/pyrimenthamine use upon the plasmodium falciparum population in Malawi.</t>
  </si>
  <si>
    <t>MR/K000551/1</t>
  </si>
  <si>
    <t>10.1136/openhrt-2016-000440</t>
  </si>
  <si>
    <t>Open Heart</t>
  </si>
  <si>
    <t>Distinguishing between those dying suddenly or not suddenly from coronary heart disease.</t>
  </si>
  <si>
    <t>C0527 / C0527s1</t>
  </si>
  <si>
    <t xml:space="preserve">10.1371/journal.pntd.0005173
            </t>
  </si>
  <si>
    <t>PLOS</t>
  </si>
  <si>
    <t>Comparative Analysis of Dengue and Zika Outbreaks Reveals Differences by Setting and Virus</t>
  </si>
  <si>
    <t>10.1186/s12939-016-0478-6</t>
  </si>
  <si>
    <t xml:space="preserve">International Journal for Equity in Health </t>
  </si>
  <si>
    <t>Wealth and cardiovascular health: a cross-sectional study of wealth-related inequalities in the awareness, treatment and control of hypertension in high-, middle-and-low-income countries.</t>
  </si>
  <si>
    <t>ES/L014696/1</t>
  </si>
  <si>
    <t>10.1371/journal.pone.0167885</t>
  </si>
  <si>
    <t>Socioeconomic Determinants of Antibiotic Consumption in the State of SÃ£o Paulo, Brazil: The Effect of Restricting Over-the-counter Sales</t>
  </si>
  <si>
    <t>10.1016/j.epidem.2016.11.003</t>
  </si>
  <si>
    <t>Epidemics</t>
  </si>
  <si>
    <t>Real-time forecasting of infectious disease dynamics with a stochastic semi-mechanistic model</t>
  </si>
  <si>
    <t>10.1080/09581596.2016.1259459</t>
  </si>
  <si>
    <t xml:space="preserve">Critical Public Health </t>
  </si>
  <si>
    <t>Guilty until proven innocent?: The contested use of maternal mortality indicators in global health.</t>
  </si>
  <si>
    <t>RES-000-22-1039</t>
  </si>
  <si>
    <t>Norwegian Research Council</t>
  </si>
  <si>
    <t>10.1186/s13073-016-0385-x</t>
  </si>
  <si>
    <t>Genome Medicine</t>
  </si>
  <si>
    <t>The variability and reproducibility of whole genome sequencing technology for detecting resistance to anti-tuberculous drugs</t>
  </si>
  <si>
    <t>10.1186/s12914-016-0107-x</t>
  </si>
  <si>
    <t>BMC International Health and Human Rights</t>
  </si>
  <si>
    <t>Sex trafficking and sexual exploitation in settings affected by armed conflicts in Africa, Asia and the Middle East: Systematic Review.</t>
  </si>
  <si>
    <t>ES/J021032/1</t>
  </si>
  <si>
    <t>10.1007/s11205-016-1502-3</t>
  </si>
  <si>
    <t>Springer Nature</t>
  </si>
  <si>
    <t>Social Indicators Research</t>
  </si>
  <si>
    <t>Setting the weights: a multidimensional index of wellbeing for women in Malawi</t>
  </si>
  <si>
    <t>MR/M014606/1</t>
  </si>
  <si>
    <t>(2200 NET + 440 VAT EURO)</t>
  </si>
  <si>
    <t>10.1016/j.vaccine.2016.11.079</t>
  </si>
  <si>
    <t>Vaccine</t>
  </si>
  <si>
    <t>Maternal BCG scar is associated with increased infant proinflammatory immune responses.</t>
  </si>
  <si>
    <t>MR/K019708/1</t>
  </si>
  <si>
    <t>10.1098/rsob.160212</t>
  </si>
  <si>
    <t>Open Biology</t>
  </si>
  <si>
    <t>The N-linking glycosylation system from Actinobacillus pleutopneumoniae is required for adhesion and has potential use in glycoengineering.</t>
  </si>
  <si>
    <t>BB/G09177/1</t>
  </si>
  <si>
    <t>10.3389/fimmu.2016.00667</t>
  </si>
  <si>
    <t>Thomson Reuters</t>
  </si>
  <si>
    <t>Frontiers in Immunology, section Nutritional Immunology</t>
  </si>
  <si>
    <t>Calorie Restriction Attenuates Terminal Differentiation of Immune Cells</t>
  </si>
  <si>
    <t>10.1016/S2214-109X(16)30355-2</t>
  </si>
  <si>
    <t>Lancet Global Health</t>
  </si>
  <si>
    <t>2214-109X</t>
  </si>
  <si>
    <t>Growth faltering in rural Gambian children after four decades of interventions: a retrospective cohort study</t>
  </si>
  <si>
    <t xml:space="preserve">5QX00 </t>
  </si>
  <si>
    <t>Not paid yet</t>
  </si>
  <si>
    <t>(4485.3USD + 897.06USD tax)</t>
  </si>
  <si>
    <t>10.1038/srep41303</t>
  </si>
  <si>
    <t>Culture adaptation of malaria parasites selects for convergent loss-of-function mutants</t>
  </si>
  <si>
    <t>10.1111/biom.12645</t>
  </si>
  <si>
    <t>Biometrics</t>
  </si>
  <si>
    <t>A penalized framework for distributed lag non-linear models</t>
  </si>
  <si>
    <t>10.1136/bmjopen-2016-012934</t>
  </si>
  <si>
    <t>BMJ Publishing</t>
  </si>
  <si>
    <t>A qualitative study of the BREATHER trial (Short Cycle antiretroviral therapy): is it acceptable to young people living with HIV?</t>
  </si>
  <si>
    <t>RES-062-23-2308 &amp; 08/53/25</t>
  </si>
  <si>
    <t>National Institute for Health Research</t>
  </si>
  <si>
    <t>10.1097/QAD.0000000000001344</t>
  </si>
  <si>
    <t>Wolters Kluwer</t>
  </si>
  <si>
    <t>AIDS</t>
  </si>
  <si>
    <t>0269-9370</t>
  </si>
  <si>
    <t>Effect of antiretroviral therapy on malaria incidence in HIV-infected Ugandan adults</t>
  </si>
  <si>
    <t>G0902150 (G0900285/1) Global Health Trial Grant</t>
  </si>
  <si>
    <t>not in agresso - resent on 13 Feb 2017</t>
  </si>
  <si>
    <t>10.1136/bmjopen-2016-013583</t>
  </si>
  <si>
    <t>Witnessing intimate partner violence and child maltreatment in Ugandan children: A cross-sectional survey</t>
  </si>
  <si>
    <t>Department for International Development</t>
  </si>
  <si>
    <t>10.1016/j.socscimed.2017.03.008</t>
  </si>
  <si>
    <t>Social Science and Medicine</t>
  </si>
  <si>
    <t>How did the Good School Toolkit reduce the risk of past week physical violence from teachers to students?  Qualitative findings on pathways of change in schools in Luwero, Uganda</t>
  </si>
  <si>
    <t>(2870.59 EUR + tax 574.12 EUR)</t>
  </si>
  <si>
    <t>10.3389/fimmu.2017.00212</t>
  </si>
  <si>
    <t>Frontiers</t>
  </si>
  <si>
    <t>NK cells: uncertain allies against malaria</t>
  </si>
  <si>
    <t>10.1016/j.ijpddr.2017.03.001</t>
  </si>
  <si>
    <t>International Journal for Parasitology: Drugs and Drug Resistance</t>
  </si>
  <si>
    <t>Genetic diversity of next generation antimalarial targets: A baseline for drug resistance surveillance programmes</t>
  </si>
  <si>
    <t>(1648.79 EUR + tax 329.76 EUR)</t>
  </si>
  <si>
    <t>10.1111/mec.14066</t>
  </si>
  <si>
    <t>Molecular Ecology</t>
  </si>
  <si>
    <t xml:space="preserve">Population genetic structure and adaptation of malaria parasites on the edge of endemic distribution </t>
  </si>
  <si>
    <t>10.1098/rstb.2016.0302</t>
  </si>
  <si>
    <t>Philosophical Transactions B</t>
  </si>
  <si>
    <t>The impact of control strategies and behavioural changes on the elimination of Ebola from Lofa County, Liberia</t>
  </si>
  <si>
    <t>10.1186/s12936-017-1748-5</t>
  </si>
  <si>
    <t>Combining indoor and outdoor methods for controlling malaria vectors: an ecological model of endectocide-treated livestock and insecticidal bed nets</t>
  </si>
  <si>
    <t>MC_PC_15097</t>
  </si>
  <si>
    <t>10.1093/humrep/dew123</t>
  </si>
  <si>
    <t>10.1186/s12914-016-0110-2</t>
  </si>
  <si>
    <t xml:space="preserve">BMC International Health and Human Rights </t>
  </si>
  <si>
    <t xml:space="preserve">Methods to increase reporting of childhood sexual abuse in surveys: the sensitivity and specificity of face-to-face interviews versus a sealed envelope method in Ugandan primary school children </t>
  </si>
  <si>
    <t>10.1186/s12936-017-1701-7</t>
  </si>
  <si>
    <t xml:space="preserve">Serology reveals heterogeneity of Plasmodium falciparum transmission in north-eastern South Africa: implications for malaria elimination
</t>
  </si>
  <si>
    <t>EPIDZC8610</t>
  </si>
  <si>
    <t>10.1186/s12879-017-2337-5</t>
  </si>
  <si>
    <t>BMC Infectious Diseases</t>
  </si>
  <si>
    <t>Disease severity determines health-seeking behaviour amongst individuals with influenza-like illness in an internet-based cohort.</t>
  </si>
  <si>
    <t>Costs to be split equally between MRC and WT.</t>
  </si>
  <si>
    <t xml:space="preserve">
</t>
  </si>
  <si>
    <t>Not published as of 5/1/15 (JH)^</t>
  </si>
  <si>
    <t>Invoice was paid by the departmental account PHGH0080 3450 but refunded by inter-account transfer. 5/1/17 (JH) Chased for PMC. 9/1/17 (JH) Publisher replied: will not deposit ESRC funded papers in PMC.</t>
  </si>
  <si>
    <t>Copy invoice was requested by and passed on to Jyoti 18 July 2016</t>
  </si>
  <si>
    <t>PMC not applicable but license fully covered, MP</t>
  </si>
  <si>
    <t>Cost split equally between COAF WT and RCUK (MRC)</t>
  </si>
  <si>
    <t>Revised invoice resubmitted 27 Oct 2016. Original invoice was rejected by Finance due incomplete billing address.</t>
  </si>
  <si>
    <t>2016-04-08</t>
  </si>
  <si>
    <t>2016-04-09</t>
  </si>
  <si>
    <t>2016-04-29</t>
  </si>
  <si>
    <t>2016-03-01</t>
  </si>
  <si>
    <t>2016-04-21</t>
  </si>
  <si>
    <t>2016-02-01</t>
  </si>
  <si>
    <t>2016-05-06</t>
  </si>
  <si>
    <t>2016-03-11</t>
  </si>
  <si>
    <t>2016-04-22</t>
  </si>
  <si>
    <t>"Lives in the balance": The politics of integration in the Partnership for Maternal, Newborn and Child Health</t>
  </si>
  <si>
    <t>2016-02-25</t>
  </si>
  <si>
    <t>2016-10-25</t>
  </si>
  <si>
    <t>Health Policy and Planning</t>
  </si>
  <si>
    <t>2016-05-13</t>
  </si>
  <si>
    <t>2016-12-20</t>
  </si>
  <si>
    <t>2016-12-22</t>
  </si>
  <si>
    <t>2017-03-13</t>
  </si>
  <si>
    <t>2017-02-23</t>
  </si>
  <si>
    <t>2017-01-26</t>
  </si>
  <si>
    <t>2017-03-31</t>
  </si>
  <si>
    <t>2017-02-08</t>
  </si>
  <si>
    <t>2016-05-16</t>
  </si>
  <si>
    <t>2016-04-26</t>
  </si>
  <si>
    <t>2016-06-19</t>
  </si>
  <si>
    <t>2016-05-20</t>
  </si>
  <si>
    <t>2016-05-02</t>
  </si>
  <si>
    <t>2015-09-17</t>
  </si>
  <si>
    <t>1476-6256</t>
  </si>
  <si>
    <t>NA</t>
  </si>
  <si>
    <t>2015-10-02</t>
  </si>
  <si>
    <t>2016-08-23</t>
  </si>
  <si>
    <t>2016-07-22</t>
  </si>
  <si>
    <t>2015-06-26</t>
  </si>
  <si>
    <t>2016-07-29</t>
  </si>
  <si>
    <t>2016-06-17</t>
  </si>
  <si>
    <t>2016-09-30</t>
  </si>
  <si>
    <t>2016-06-03</t>
  </si>
  <si>
    <t>2016-05-27</t>
  </si>
  <si>
    <t>2016-08-19</t>
  </si>
  <si>
    <t>2016-07-26</t>
  </si>
  <si>
    <t>2016-09-05</t>
  </si>
  <si>
    <t>2016-07-08</t>
  </si>
  <si>
    <t>2016-08-30</t>
  </si>
  <si>
    <t>2016-09-09</t>
  </si>
  <si>
    <t>2016-09-28</t>
  </si>
  <si>
    <t>2016-10-28</t>
  </si>
  <si>
    <t>2016-09-12</t>
  </si>
  <si>
    <t>2016-09-26</t>
  </si>
  <si>
    <t>2016-11-04</t>
  </si>
  <si>
    <t>2016-10-22</t>
  </si>
  <si>
    <t>2017-01-06</t>
  </si>
  <si>
    <t>2017-04-28</t>
  </si>
  <si>
    <t>2016-12-23</t>
  </si>
  <si>
    <t>2017-06-01</t>
  </si>
  <si>
    <t>2017-02-27</t>
  </si>
  <si>
    <t>2017-02-17</t>
  </si>
  <si>
    <t>2016-12-16</t>
  </si>
  <si>
    <t>2017-01-23</t>
  </si>
  <si>
    <t>2017-01-27</t>
  </si>
  <si>
    <t>2017-01-18</t>
  </si>
  <si>
    <t>2017-03-21</t>
  </si>
  <si>
    <t>2017-03-06</t>
  </si>
  <si>
    <t>2017-04-25</t>
  </si>
  <si>
    <t>2017-02-22</t>
  </si>
  <si>
    <t>2017-03-17</t>
  </si>
  <si>
    <t>2017-03-24</t>
  </si>
  <si>
    <t>2017/04/28</t>
  </si>
  <si>
    <t>2016-05-05</t>
  </si>
  <si>
    <t>2016-05-03</t>
  </si>
  <si>
    <t>2016-07-02</t>
  </si>
  <si>
    <t>2016-05-12</t>
  </si>
  <si>
    <t>1468-4357</t>
  </si>
  <si>
    <t>2016-04-04</t>
  </si>
  <si>
    <t>2016-05-07</t>
  </si>
  <si>
    <t>2016-05-24</t>
  </si>
  <si>
    <t>2016-04-05</t>
  </si>
  <si>
    <t>2016-09-02</t>
  </si>
  <si>
    <t>2016-09-15</t>
  </si>
  <si>
    <t>2016-05-14</t>
  </si>
  <si>
    <t>2016-06-08</t>
  </si>
  <si>
    <t>2016-04-07</t>
  </si>
  <si>
    <t>2016-06-09</t>
  </si>
  <si>
    <t>2016-05-15</t>
  </si>
  <si>
    <t>2016-06-20</t>
  </si>
  <si>
    <t>2016-04-14</t>
  </si>
  <si>
    <t>2016-06-22</t>
  </si>
  <si>
    <t>2016-07-16</t>
  </si>
  <si>
    <t>2016-11-01</t>
  </si>
  <si>
    <t>2016-07-01</t>
  </si>
  <si>
    <t>2016-06-21</t>
  </si>
  <si>
    <t>2016-05-25</t>
  </si>
  <si>
    <t>2016-03-14</t>
  </si>
  <si>
    <t>2016-08-17</t>
  </si>
  <si>
    <t>2016-07-21</t>
  </si>
  <si>
    <t>Institution name: London School of Hygiene and Tropical Medicine</t>
  </si>
  <si>
    <t>Contact name and email address: Alice Gibson researchonline@lshtm.ac.uk</t>
  </si>
  <si>
    <t>2016-08-25</t>
  </si>
  <si>
    <t>2016-08-28</t>
  </si>
  <si>
    <t>2016-09-01</t>
  </si>
  <si>
    <t>2016-09-10</t>
  </si>
  <si>
    <t>2016-09-13</t>
  </si>
  <si>
    <t>2016-09-29</t>
  </si>
  <si>
    <t>2016-08-12</t>
  </si>
  <si>
    <t>2016-10-03</t>
  </si>
  <si>
    <t>2016-10-20</t>
  </si>
  <si>
    <t>2016-08-08</t>
  </si>
  <si>
    <t>2016-12-14</t>
  </si>
  <si>
    <t>2016-11-22</t>
  </si>
  <si>
    <t>2016-10-06</t>
  </si>
  <si>
    <t>2016-10-14</t>
  </si>
  <si>
    <t>2016-11-24</t>
  </si>
  <si>
    <t>2016-10-24</t>
  </si>
  <si>
    <t>2016-10-29</t>
  </si>
  <si>
    <t>2016-11-28</t>
  </si>
  <si>
    <t>2016-11-23</t>
  </si>
  <si>
    <t>2016-11-10</t>
  </si>
  <si>
    <t>2016-11-29</t>
  </si>
  <si>
    <t>2016-07-24</t>
  </si>
  <si>
    <t>2016-12-05</t>
  </si>
  <si>
    <t>2016-12-07</t>
  </si>
  <si>
    <t>2016-11-08</t>
  </si>
  <si>
    <t>2016-12-08</t>
  </si>
  <si>
    <t>2016-12-12</t>
  </si>
  <si>
    <t>2016-11-17</t>
  </si>
  <si>
    <t>2016-11-30</t>
  </si>
  <si>
    <t>2016-11-25</t>
  </si>
  <si>
    <t>2016-12-28</t>
  </si>
  <si>
    <t>2016-11-12</t>
  </si>
  <si>
    <t>2016-11-21</t>
  </si>
  <si>
    <t>2017-01-11</t>
  </si>
  <si>
    <t>2016-12-19</t>
  </si>
  <si>
    <t>2017-01-12</t>
  </si>
  <si>
    <t>2017-01-17</t>
  </si>
  <si>
    <t>2017-01-24</t>
  </si>
  <si>
    <t>2017-01-30</t>
  </si>
  <si>
    <t>2016-12-21</t>
  </si>
  <si>
    <t>2016-11-14</t>
  </si>
  <si>
    <t>2017-02-20</t>
  </si>
  <si>
    <t>2017-02-28</t>
  </si>
  <si>
    <t>2017-03-07</t>
  </si>
  <si>
    <t>2016-02-15</t>
  </si>
  <si>
    <t>2017-03-09</t>
  </si>
  <si>
    <t>2017-03-15</t>
  </si>
  <si>
    <t>2017-02-18</t>
  </si>
  <si>
    <t>2017-04-10</t>
  </si>
  <si>
    <t>2016-02-24</t>
  </si>
  <si>
    <t>2016-12-30</t>
  </si>
  <si>
    <t>2017-03-23</t>
  </si>
  <si>
    <t>Prevalence of infertility and help seeking among 15 000 women and men</t>
  </si>
  <si>
    <t>1467-9876</t>
  </si>
  <si>
    <t>2053-3624</t>
  </si>
  <si>
    <t>1573-0921</t>
  </si>
  <si>
    <t>Completed and returned CC BY licence request form 03/05/2017 AG changed on webpage and PDF being updated but will take longer 05/05/2017 AG</t>
  </si>
  <si>
    <t>38mm button badges full colour for OA Week 2016</t>
  </si>
  <si>
    <t>100 Orange Lanyards for OA Week 2016</t>
  </si>
  <si>
    <t>10.1177/0962280216667764</t>
  </si>
  <si>
    <t>contacted Elsevier 05/05/2017 AG signed licence change form - being processed (PDF takes longer)</t>
  </si>
  <si>
    <t>This came out of a departmental budget by mistake so the finance team are ensuring this is paid for 50/50 COAF/RCUK 05/05/2017 AG - 1190.59EUR</t>
  </si>
  <si>
    <t>Total</t>
  </si>
  <si>
    <t>Authors are engaged and keen to initiate the correct working practices in terms of publishing their work OA and we are finding (on the whole) that publishers are helpful when it comes to changing licences to CC BY when the author has made a mistake in the original form (with the exception of Wolters Kluwer). The one exception to gold compliance indicated in Box A is currently being resolved by Elsevier, for instance. One challenge for Green OA is when publishers instigate practices that obscure efforts to educate authors on how AAMs can be shared, for example, when Wiley put copyright statements on papers that they describe as AAMs and also many journals do not have the 6 months embargo required for MRC green OA</t>
  </si>
  <si>
    <t>Travel for travel expenses for Andrew Tattersall for OA week</t>
  </si>
  <si>
    <t>BMJ Open Access Membership</t>
  </si>
  <si>
    <t>Month APC paid</t>
  </si>
  <si>
    <t>2016-03-31</t>
  </si>
  <si>
    <t>Obstetricians’ Opinions of the Optimal Caesarean Rate: A Global Survey</t>
  </si>
  <si>
    <t>10.1371/journal.pone.0152779</t>
  </si>
  <si>
    <t>2016-03-19</t>
  </si>
  <si>
    <t>2016-04-19</t>
  </si>
  <si>
    <t>DOAJ Membership</t>
  </si>
  <si>
    <t>SPARC Europe Membership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</si>
</sst>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2" formatCode="_-&quot;£&quot;* #,##0_-;\-&quot;£&quot;* #,##0_-;_-&quot;£&quot;* &quot;-&quot;_-;_-@_-"/>
    <numFmt numFmtId="164" formatCode="#,##0_ ;\-#,##0\ "/>
  </numFmts>
  <fonts count="3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b/>
      <sz val="10"/>
      <name val="Arial"/>
      <family val="2"/>
    </font>
    <font>
      <sz val="10"/>
      <name val="Arial"/>
      <family val="2"/>
    </font>
    <font>
      <sz val="10"/>
      <color theme="0" tint="-0.499984740745262"/>
      <name val="Arial"/>
      <family val="2"/>
    </font>
    <font>
      <b/>
      <sz val="11"/>
      <color theme="1"/>
      <name val="Arial"/>
      <family val="2"/>
    </font>
    <font>
      <u/>
      <sz val="10"/>
      <color theme="10"/>
      <name val="Arial"/>
      <family val="2"/>
    </font>
    <font>
      <sz val="10"/>
      <color theme="1"/>
      <name val="Arial"/>
      <family val="2"/>
    </font>
    <font>
      <b/>
      <sz val="10"/>
      <color theme="1"/>
      <name val="Arial"/>
      <family val="2"/>
    </font>
    <font>
      <b/>
      <sz val="11"/>
      <name val="Arial"/>
      <family val="2"/>
    </font>
    <font>
      <sz val="11"/>
      <name val="Calibri"/>
      <family val="2"/>
      <scheme val="minor"/>
    </font>
    <font>
      <b/>
      <sz val="11"/>
      <name val="Calibri"/>
      <family val="2"/>
      <scheme val="minor"/>
    </font>
    <font>
      <b/>
      <sz val="14"/>
      <name val="Calibri"/>
      <family val="2"/>
      <scheme val="minor"/>
    </font>
    <font>
      <b/>
      <sz val="12"/>
      <name val="Calibri"/>
      <family val="2"/>
      <scheme val="minor"/>
    </font>
    <font>
      <i/>
      <sz val="10"/>
      <name val="Calibri"/>
      <family val="2"/>
      <scheme val="minor"/>
    </font>
    <font>
      <sz val="10"/>
      <name val="Arial"/>
      <family val="2"/>
    </font>
    <font>
      <b/>
      <sz val="14"/>
      <color theme="4"/>
      <name val="Calibri"/>
      <family val="2"/>
      <scheme val="minor"/>
    </font>
    <font>
      <b/>
      <sz val="11"/>
      <color theme="4"/>
      <name val="Calibri"/>
      <family val="2"/>
      <scheme val="minor"/>
    </font>
    <font>
      <b/>
      <sz val="10"/>
      <color rgb="FF444444"/>
      <name val="Arial"/>
      <family val="2"/>
    </font>
    <font>
      <sz val="9"/>
      <color indexed="81"/>
      <name val="Tahoma"/>
      <family val="2"/>
    </font>
    <font>
      <b/>
      <sz val="9"/>
      <color indexed="81"/>
      <name val="Tahoma"/>
      <family val="2"/>
    </font>
    <font>
      <sz val="7"/>
      <color theme="1"/>
      <name val="Arial"/>
      <family val="2"/>
    </font>
    <font>
      <sz val="7"/>
      <name val="Arial"/>
      <family val="2"/>
    </font>
    <font>
      <sz val="11"/>
      <color rgb="FF9C0006"/>
      <name val="Calibri"/>
      <family val="2"/>
      <scheme val="minor"/>
    </font>
    <font>
      <sz val="10"/>
      <color rgb="FFFF0000"/>
      <name val="Arial"/>
      <family val="2"/>
    </font>
    <font>
      <sz val="10"/>
      <color rgb="FF0D78AA"/>
      <name val="Arial"/>
      <family val="2"/>
    </font>
  </fonts>
  <fills count="13">
    <fill>
      <patternFill patternType="none"/>
    </fill>
    <fill>
      <patternFill patternType="gray125"/>
    </fill>
    <fill>
      <patternFill patternType="none"/>
    </fill>
    <fill>
      <patternFill patternType="solid">
        <fgColor theme="0" tint="-0.14999847407452621"/>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rgb="FFD9D9D9"/>
      </patternFill>
    </fill>
    <fill>
      <patternFill patternType="solid">
        <fgColor rgb="FF92D050"/>
        <bgColor indexed="64"/>
      </patternFill>
    </fill>
    <fill>
      <patternFill patternType="solid">
        <fgColor theme="7" tint="0.39997558519241921"/>
        <bgColor indexed="64"/>
      </patternFill>
    </fill>
    <fill>
      <patternFill patternType="solid">
        <fgColor theme="7" tint="0.39997558519241921"/>
        <bgColor rgb="FFD9D9D9"/>
      </patternFill>
    </fill>
    <fill>
      <patternFill patternType="solid">
        <fgColor rgb="FFFFC7CE"/>
      </patternFill>
    </fill>
  </fills>
  <borders count="26">
    <border>
      <left/>
      <right/>
      <top/>
      <bottom/>
      <diagonal/>
    </border>
    <border>
      <left/>
      <right/>
      <top/>
      <bottom/>
      <diagonal/>
    </border>
    <border>
      <left/>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dashDot">
        <color auto="1"/>
      </left>
      <right style="dashDot">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theme="0" tint="-0.14996795556505021"/>
      </left>
      <right style="thin">
        <color theme="0" tint="-0.14996795556505021"/>
      </right>
      <top/>
      <bottom/>
      <diagonal/>
    </border>
    <border>
      <left style="thin">
        <color theme="0" tint="-0.14996795556505021"/>
      </left>
      <right/>
      <top/>
      <bottom/>
      <diagonal/>
    </border>
    <border>
      <left/>
      <right style="thin">
        <color theme="0" tint="-0.14996795556505021"/>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20">
    <xf numFmtId="0" fontId="0" fillId="0" borderId="0"/>
    <xf numFmtId="0" fontId="9" fillId="2" borderId="1"/>
    <xf numFmtId="0" fontId="8" fillId="2" borderId="1"/>
    <xf numFmtId="0" fontId="16" fillId="0" borderId="0" applyNumberFormat="0" applyFill="0" applyBorder="0" applyAlignment="0" applyProtection="0"/>
    <xf numFmtId="0" fontId="7" fillId="2" borderId="1"/>
    <xf numFmtId="0" fontId="10" fillId="2" borderId="1"/>
    <xf numFmtId="0" fontId="6" fillId="2" borderId="1"/>
    <xf numFmtId="0" fontId="5" fillId="2" borderId="1"/>
    <xf numFmtId="0" fontId="4" fillId="2" borderId="1"/>
    <xf numFmtId="0" fontId="3" fillId="2" borderId="1"/>
    <xf numFmtId="0" fontId="3" fillId="2" borderId="1"/>
    <xf numFmtId="0" fontId="16" fillId="2" borderId="1" applyNumberFormat="0" applyFill="0" applyBorder="0" applyAlignment="0" applyProtection="0"/>
    <xf numFmtId="0" fontId="3" fillId="2" borderId="1"/>
    <xf numFmtId="0" fontId="3" fillId="2" borderId="1"/>
    <xf numFmtId="0" fontId="3" fillId="2" borderId="1"/>
    <xf numFmtId="0" fontId="3" fillId="2" borderId="1"/>
    <xf numFmtId="0" fontId="25" fillId="2" borderId="1"/>
    <xf numFmtId="0" fontId="2" fillId="2" borderId="1"/>
    <xf numFmtId="0" fontId="33" fillId="12" borderId="0" applyNumberFormat="0" applyBorder="0" applyAlignment="0" applyProtection="0"/>
    <xf numFmtId="0" fontId="1" fillId="2" borderId="1"/>
  </cellStyleXfs>
  <cellXfs count="244">
    <xf numFmtId="0" fontId="0" fillId="0" borderId="0" xfId="0"/>
    <xf numFmtId="0" fontId="17" fillId="2" borderId="1" xfId="1" applyFont="1"/>
    <xf numFmtId="0" fontId="17" fillId="2" borderId="1" xfId="1" applyFont="1" applyAlignment="1">
      <alignment wrapText="1"/>
    </xf>
    <xf numFmtId="0" fontId="0" fillId="0" borderId="1" xfId="0" applyBorder="1"/>
    <xf numFmtId="0" fontId="16" fillId="0" borderId="4" xfId="3" applyBorder="1" applyAlignment="1"/>
    <xf numFmtId="0" fontId="13" fillId="0" borderId="9" xfId="0" applyFont="1" applyBorder="1" applyAlignment="1"/>
    <xf numFmtId="0" fontId="16" fillId="0" borderId="1" xfId="3" applyBorder="1" applyAlignment="1"/>
    <xf numFmtId="0" fontId="0" fillId="0" borderId="10" xfId="0" applyBorder="1"/>
    <xf numFmtId="0" fontId="12" fillId="6" borderId="3" xfId="5" applyFont="1" applyFill="1" applyBorder="1" applyAlignment="1" applyProtection="1">
      <alignment horizontal="right" wrapText="1"/>
    </xf>
    <xf numFmtId="0" fontId="24" fillId="6" borderId="11" xfId="5" applyFont="1" applyFill="1" applyBorder="1" applyAlignment="1" applyProtection="1">
      <alignment horizontal="right" wrapText="1"/>
    </xf>
    <xf numFmtId="0" fontId="10" fillId="2" borderId="1" xfId="5"/>
    <xf numFmtId="0" fontId="17" fillId="2" borderId="1" xfId="9" applyFont="1" applyAlignment="1">
      <alignment wrapText="1"/>
    </xf>
    <xf numFmtId="0" fontId="17" fillId="4" borderId="5" xfId="9" applyFont="1" applyFill="1" applyBorder="1"/>
    <xf numFmtId="0" fontId="12" fillId="2" borderId="5" xfId="9" applyFont="1" applyBorder="1" applyAlignment="1">
      <alignment vertical="top"/>
    </xf>
    <xf numFmtId="0" fontId="12" fillId="4" borderId="8" xfId="9" applyFont="1" applyFill="1" applyBorder="1"/>
    <xf numFmtId="0" fontId="15" fillId="4" borderId="1" xfId="9" applyFont="1" applyFill="1" applyBorder="1"/>
    <xf numFmtId="0" fontId="10" fillId="2" borderId="1" xfId="9" applyFont="1" applyBorder="1" applyAlignment="1">
      <alignment horizontal="left" vertical="center" wrapText="1"/>
    </xf>
    <xf numFmtId="0" fontId="17" fillId="2" borderId="1" xfId="9" applyFont="1" applyBorder="1"/>
    <xf numFmtId="0" fontId="10" fillId="2" borderId="1" xfId="5" applyFont="1"/>
    <xf numFmtId="0" fontId="17" fillId="2" borderId="1" xfId="5" applyFont="1"/>
    <xf numFmtId="0" fontId="10" fillId="2" borderId="1" xfId="5" applyBorder="1"/>
    <xf numFmtId="0" fontId="10" fillId="2" borderId="1" xfId="5" applyFont="1" applyBorder="1" applyAlignment="1">
      <alignment vertical="center" wrapText="1"/>
    </xf>
    <xf numFmtId="0" fontId="10" fillId="2" borderId="1" xfId="5" applyFont="1" applyAlignment="1">
      <alignment vertical="center" wrapText="1"/>
    </xf>
    <xf numFmtId="0" fontId="12" fillId="2" borderId="1" xfId="5" applyFont="1" applyBorder="1" applyAlignment="1">
      <alignment vertical="center" wrapText="1"/>
    </xf>
    <xf numFmtId="0" fontId="10" fillId="2" borderId="1" xfId="5" applyFont="1" applyBorder="1"/>
    <xf numFmtId="0" fontId="10" fillId="2" borderId="1" xfId="5" applyFill="1"/>
    <xf numFmtId="0" fontId="10" fillId="2" borderId="14" xfId="5" applyFont="1" applyFill="1" applyBorder="1" applyAlignment="1">
      <alignment horizontal="left" wrapText="1"/>
    </xf>
    <xf numFmtId="0" fontId="10" fillId="2" borderId="1" xfId="5" applyFont="1" applyFill="1" applyBorder="1" applyAlignment="1">
      <alignment horizontal="left" wrapText="1"/>
    </xf>
    <xf numFmtId="0" fontId="17" fillId="2" borderId="14" xfId="5" applyFont="1" applyFill="1" applyBorder="1" applyAlignment="1">
      <alignment horizontal="left" wrapText="1"/>
    </xf>
    <xf numFmtId="0" fontId="10" fillId="2" borderId="1" xfId="5" applyAlignment="1">
      <alignment wrapText="1"/>
    </xf>
    <xf numFmtId="0" fontId="17" fillId="2" borderId="6" xfId="9" applyFont="1" applyBorder="1"/>
    <xf numFmtId="0" fontId="18" fillId="4" borderId="8" xfId="9" applyFont="1" applyFill="1" applyBorder="1" applyAlignment="1">
      <alignment wrapText="1"/>
    </xf>
    <xf numFmtId="0" fontId="10" fillId="2" borderId="1" xfId="5" applyAlignment="1"/>
    <xf numFmtId="0" fontId="17" fillId="2" borderId="1" xfId="1" applyFont="1" applyAlignment="1"/>
    <xf numFmtId="0" fontId="17" fillId="2" borderId="1" xfId="9" applyFont="1" applyBorder="1" applyAlignment="1">
      <alignment horizontal="left" vertical="center" wrapText="1"/>
    </xf>
    <xf numFmtId="0" fontId="17" fillId="2" borderId="1" xfId="9" applyFont="1" applyBorder="1" applyAlignment="1">
      <alignment wrapText="1"/>
    </xf>
    <xf numFmtId="0" fontId="0" fillId="0" borderId="0" xfId="0" applyAlignment="1"/>
    <xf numFmtId="0" fontId="0" fillId="0" borderId="0" xfId="0" applyFill="1" applyAlignment="1"/>
    <xf numFmtId="49" fontId="0" fillId="0" borderId="0" xfId="0" applyNumberFormat="1" applyAlignment="1"/>
    <xf numFmtId="0" fontId="25" fillId="2" borderId="1" xfId="16" applyAlignment="1" applyProtection="1">
      <alignment wrapText="1"/>
      <protection locked="0"/>
    </xf>
    <xf numFmtId="0" fontId="10" fillId="2" borderId="1" xfId="16" applyFont="1" applyAlignment="1" applyProtection="1">
      <alignment wrapText="1"/>
    </xf>
    <xf numFmtId="0" fontId="25" fillId="2" borderId="1" xfId="16" applyAlignment="1" applyProtection="1">
      <alignment wrapText="1"/>
    </xf>
    <xf numFmtId="0" fontId="25" fillId="2" borderId="1" xfId="16" applyProtection="1">
      <protection locked="0"/>
    </xf>
    <xf numFmtId="0" fontId="10" fillId="2" borderId="1" xfId="16" applyFont="1" applyFill="1" applyBorder="1" applyAlignment="1" applyProtection="1">
      <protection locked="0"/>
    </xf>
    <xf numFmtId="0" fontId="25" fillId="2" borderId="1" xfId="16" applyAlignment="1" applyProtection="1">
      <protection locked="0"/>
    </xf>
    <xf numFmtId="0" fontId="0" fillId="0" borderId="1" xfId="0" applyBorder="1" applyAlignment="1"/>
    <xf numFmtId="0" fontId="17" fillId="3" borderId="2" xfId="17" applyFont="1" applyFill="1" applyBorder="1" applyAlignment="1" applyProtection="1">
      <alignment wrapText="1"/>
    </xf>
    <xf numFmtId="0" fontId="10" fillId="0" borderId="1" xfId="5" applyFill="1" applyAlignment="1" applyProtection="1">
      <alignment wrapText="1"/>
    </xf>
    <xf numFmtId="0" fontId="28" fillId="0" borderId="0" xfId="0" applyFont="1" applyFill="1" applyProtection="1"/>
    <xf numFmtId="0" fontId="14" fillId="7" borderId="16" xfId="5" applyFont="1" applyFill="1" applyBorder="1" applyAlignment="1" applyProtection="1">
      <alignment wrapText="1"/>
      <protection locked="0"/>
    </xf>
    <xf numFmtId="0" fontId="14" fillId="7" borderId="1" xfId="16" applyFont="1" applyFill="1" applyBorder="1" applyAlignment="1" applyProtection="1">
      <alignment wrapText="1"/>
      <protection locked="0"/>
    </xf>
    <xf numFmtId="0" fontId="14" fillId="7" borderId="17" xfId="16" applyFont="1" applyFill="1" applyBorder="1" applyAlignment="1" applyProtection="1">
      <alignment wrapText="1"/>
      <protection locked="0"/>
    </xf>
    <xf numFmtId="0" fontId="10" fillId="2" borderId="1" xfId="16" applyFont="1" applyBorder="1" applyAlignment="1" applyProtection="1">
      <alignment wrapText="1"/>
    </xf>
    <xf numFmtId="0" fontId="10" fillId="0" borderId="1" xfId="16" applyFont="1" applyFill="1" applyAlignment="1" applyProtection="1">
      <alignment wrapText="1"/>
      <protection locked="0"/>
    </xf>
    <xf numFmtId="0" fontId="10" fillId="2" borderId="1" xfId="0" applyFont="1" applyFill="1" applyBorder="1" applyAlignment="1">
      <alignment horizontal="left"/>
    </xf>
    <xf numFmtId="0" fontId="0" fillId="0" borderId="1" xfId="0" applyBorder="1" applyAlignment="1">
      <alignment wrapText="1"/>
    </xf>
    <xf numFmtId="0" fontId="17" fillId="2" borderId="1" xfId="5" applyFont="1" applyAlignment="1" applyProtection="1">
      <alignment wrapText="1"/>
    </xf>
    <xf numFmtId="0" fontId="17" fillId="2" borderId="1" xfId="16" applyFont="1" applyAlignment="1" applyProtection="1">
      <alignment wrapText="1"/>
    </xf>
    <xf numFmtId="0" fontId="12" fillId="2" borderId="3" xfId="9" applyFont="1" applyBorder="1" applyAlignment="1">
      <alignment vertical="top" wrapText="1"/>
    </xf>
    <xf numFmtId="0" fontId="18" fillId="8" borderId="20" xfId="0" applyFont="1" applyFill="1" applyBorder="1" applyAlignment="1">
      <alignment horizontal="left" wrapText="1"/>
    </xf>
    <xf numFmtId="0" fontId="0" fillId="0" borderId="1" xfId="0" applyFill="1" applyBorder="1" applyAlignment="1"/>
    <xf numFmtId="49" fontId="0" fillId="0" borderId="1" xfId="0" applyNumberFormat="1" applyFill="1" applyBorder="1" applyAlignment="1"/>
    <xf numFmtId="0" fontId="10" fillId="0" borderId="1" xfId="0" applyFont="1" applyBorder="1" applyAlignment="1"/>
    <xf numFmtId="0" fontId="10" fillId="0" borderId="1" xfId="0" applyFont="1" applyFill="1" applyBorder="1" applyAlignment="1">
      <alignment horizontal="left"/>
    </xf>
    <xf numFmtId="0" fontId="10" fillId="8" borderId="1" xfId="0" applyFont="1" applyFill="1" applyBorder="1" applyAlignment="1">
      <alignment horizontal="left"/>
    </xf>
    <xf numFmtId="49" fontId="10" fillId="8" borderId="1" xfId="0" applyNumberFormat="1" applyFont="1" applyFill="1" applyBorder="1" applyAlignment="1">
      <alignment horizontal="left"/>
    </xf>
    <xf numFmtId="49" fontId="18" fillId="6" borderId="22" xfId="0" applyNumberFormat="1" applyFont="1" applyFill="1" applyBorder="1" applyAlignment="1">
      <alignment horizontal="left" wrapText="1"/>
    </xf>
    <xf numFmtId="0" fontId="18" fillId="9" borderId="20" xfId="0" applyFont="1" applyFill="1" applyBorder="1" applyAlignment="1">
      <alignment horizontal="left" wrapText="1"/>
    </xf>
    <xf numFmtId="0" fontId="11" fillId="2" borderId="1" xfId="0" applyFont="1" applyFill="1" applyBorder="1" applyAlignment="1">
      <alignment horizontal="left" wrapText="1"/>
    </xf>
    <xf numFmtId="49" fontId="10" fillId="0" borderId="1" xfId="0" applyNumberFormat="1" applyFont="1" applyFill="1" applyBorder="1" applyAlignment="1">
      <alignment horizontal="left"/>
    </xf>
    <xf numFmtId="0" fontId="10" fillId="9" borderId="1" xfId="0" applyFont="1" applyFill="1" applyBorder="1" applyAlignment="1">
      <alignment horizontal="left"/>
    </xf>
    <xf numFmtId="0" fontId="10" fillId="6" borderId="1" xfId="0" applyFont="1" applyFill="1" applyBorder="1" applyAlignment="1">
      <alignment horizontal="left"/>
    </xf>
    <xf numFmtId="0" fontId="18" fillId="11" borderId="20" xfId="0" applyFont="1" applyFill="1" applyBorder="1" applyAlignment="1">
      <alignment horizontal="left" wrapText="1"/>
    </xf>
    <xf numFmtId="0" fontId="10" fillId="11" borderId="1" xfId="0" applyFont="1" applyFill="1" applyBorder="1" applyAlignment="1">
      <alignment horizontal="left"/>
    </xf>
    <xf numFmtId="0" fontId="18" fillId="8" borderId="21" xfId="0" applyFont="1" applyFill="1" applyBorder="1" applyAlignment="1">
      <alignment horizontal="left" wrapText="1"/>
    </xf>
    <xf numFmtId="0" fontId="18" fillId="8" borderId="1" xfId="0" applyFont="1" applyFill="1" applyBorder="1" applyAlignment="1">
      <alignment horizontal="left" wrapText="1"/>
    </xf>
    <xf numFmtId="49" fontId="18" fillId="8" borderId="1" xfId="0" applyNumberFormat="1" applyFont="1" applyFill="1" applyBorder="1" applyAlignment="1">
      <alignment horizontal="left" wrapText="1"/>
    </xf>
    <xf numFmtId="0" fontId="14" fillId="9" borderId="1" xfId="0" applyFont="1" applyFill="1" applyBorder="1" applyAlignment="1">
      <alignment horizontal="left"/>
    </xf>
    <xf numFmtId="0" fontId="14" fillId="8" borderId="1" xfId="0" applyFont="1" applyFill="1" applyBorder="1" applyAlignment="1">
      <alignment horizontal="left"/>
    </xf>
    <xf numFmtId="0" fontId="14" fillId="0" borderId="1" xfId="0" applyFont="1" applyFill="1" applyBorder="1" applyAlignment="1">
      <alignment horizontal="left"/>
    </xf>
    <xf numFmtId="0" fontId="14" fillId="11" borderId="1" xfId="0" applyFont="1" applyFill="1" applyBorder="1" applyAlignment="1">
      <alignment horizontal="left"/>
    </xf>
    <xf numFmtId="0" fontId="14" fillId="2" borderId="1" xfId="0" applyFont="1" applyFill="1" applyBorder="1" applyAlignment="1">
      <alignment horizontal="left"/>
    </xf>
    <xf numFmtId="0" fontId="14" fillId="0" borderId="1" xfId="0" applyFont="1" applyBorder="1" applyAlignment="1"/>
    <xf numFmtId="0" fontId="17" fillId="3" borderId="23" xfId="17" applyFont="1" applyFill="1" applyBorder="1" applyAlignment="1" applyProtection="1">
      <alignment wrapText="1"/>
      <protection locked="0"/>
    </xf>
    <xf numFmtId="0" fontId="17" fillId="3" borderId="24" xfId="17" applyFont="1" applyFill="1" applyBorder="1" applyAlignment="1" applyProtection="1">
      <alignment wrapText="1"/>
      <protection locked="0"/>
    </xf>
    <xf numFmtId="0" fontId="17" fillId="3" borderId="25" xfId="17" applyFont="1" applyFill="1" applyBorder="1" applyAlignment="1" applyProtection="1">
      <alignment wrapText="1"/>
      <protection locked="0"/>
    </xf>
    <xf numFmtId="0" fontId="14" fillId="7" borderId="18" xfId="5" applyFont="1" applyFill="1" applyBorder="1" applyAlignment="1" applyProtection="1">
      <alignment wrapText="1"/>
      <protection locked="0"/>
    </xf>
    <xf numFmtId="0" fontId="14" fillId="7" borderId="15" xfId="16" applyFont="1" applyFill="1" applyBorder="1" applyAlignment="1" applyProtection="1">
      <alignment wrapText="1"/>
      <protection locked="0"/>
    </xf>
    <xf numFmtId="0" fontId="14" fillId="7" borderId="19" xfId="16" applyFont="1" applyFill="1" applyBorder="1" applyAlignment="1" applyProtection="1">
      <alignment wrapText="1"/>
      <protection locked="0"/>
    </xf>
    <xf numFmtId="49" fontId="10" fillId="6" borderId="1" xfId="0" applyNumberFormat="1" applyFont="1" applyFill="1" applyBorder="1" applyAlignment="1">
      <alignment horizontal="left"/>
    </xf>
    <xf numFmtId="49" fontId="10" fillId="6" borderId="1" xfId="0" applyNumberFormat="1" applyFont="1" applyFill="1" applyBorder="1" applyAlignment="1">
      <alignment horizontal="left" vertical="top" wrapText="1"/>
    </xf>
    <xf numFmtId="0" fontId="10" fillId="8" borderId="1" xfId="0" applyFont="1" applyFill="1" applyBorder="1" applyAlignment="1">
      <alignment horizontal="left" vertical="top" wrapText="1"/>
    </xf>
    <xf numFmtId="49" fontId="10" fillId="8" borderId="1" xfId="0" applyNumberFormat="1" applyFont="1" applyFill="1" applyBorder="1" applyAlignment="1">
      <alignment horizontal="left" vertical="top" wrapText="1"/>
    </xf>
    <xf numFmtId="0" fontId="10" fillId="9" borderId="1" xfId="0" applyFont="1" applyFill="1" applyBorder="1" applyAlignment="1">
      <alignment horizontal="left" vertical="top" wrapText="1"/>
    </xf>
    <xf numFmtId="0" fontId="10" fillId="11" borderId="1" xfId="0" applyFont="1" applyFill="1" applyBorder="1" applyAlignment="1">
      <alignment horizontal="left" vertical="top" wrapText="1"/>
    </xf>
    <xf numFmtId="0" fontId="10" fillId="6" borderId="1" xfId="0" applyFont="1" applyFill="1" applyBorder="1" applyAlignment="1">
      <alignment horizontal="left" vertical="top" wrapText="1"/>
    </xf>
    <xf numFmtId="0" fontId="18" fillId="4" borderId="7" xfId="9" applyFont="1" applyFill="1" applyBorder="1" applyAlignment="1">
      <alignment wrapText="1"/>
    </xf>
    <xf numFmtId="0" fontId="18" fillId="6" borderId="21" xfId="0" applyFont="1" applyFill="1" applyBorder="1" applyAlignment="1">
      <alignment horizontal="left" wrapText="1"/>
    </xf>
    <xf numFmtId="0" fontId="0" fillId="0" borderId="1" xfId="0" applyFill="1" applyBorder="1" applyAlignment="1">
      <alignment wrapText="1"/>
    </xf>
    <xf numFmtId="0" fontId="10" fillId="6" borderId="1" xfId="0" applyFont="1" applyFill="1" applyBorder="1" applyAlignment="1">
      <alignment horizontal="left" wrapText="1"/>
    </xf>
    <xf numFmtId="0" fontId="0" fillId="0" borderId="0" xfId="0" applyAlignment="1">
      <alignment wrapText="1"/>
    </xf>
    <xf numFmtId="0" fontId="12" fillId="2" borderId="1" xfId="0" applyFont="1" applyFill="1" applyBorder="1" applyAlignment="1">
      <alignment horizontal="left"/>
    </xf>
    <xf numFmtId="0" fontId="0" fillId="2" borderId="0" xfId="0" applyFill="1" applyAlignment="1">
      <alignment horizontal="left"/>
    </xf>
    <xf numFmtId="0" fontId="0" fillId="2" borderId="0" xfId="0" applyFill="1"/>
    <xf numFmtId="49" fontId="10" fillId="0" borderId="0" xfId="0" applyNumberFormat="1" applyFont="1" applyFill="1" applyAlignment="1">
      <alignment horizontal="left"/>
    </xf>
    <xf numFmtId="0" fontId="10" fillId="9" borderId="0" xfId="0" applyFont="1" applyFill="1" applyAlignment="1">
      <alignment horizontal="left"/>
    </xf>
    <xf numFmtId="0" fontId="10" fillId="8" borderId="0" xfId="0" applyFont="1" applyFill="1" applyAlignment="1">
      <alignment horizontal="left"/>
    </xf>
    <xf numFmtId="0" fontId="10" fillId="6" borderId="0" xfId="0" applyFont="1" applyFill="1" applyAlignment="1">
      <alignment horizontal="left" wrapText="1"/>
    </xf>
    <xf numFmtId="0" fontId="10" fillId="0" borderId="0" xfId="0" applyFont="1" applyFill="1" applyAlignment="1">
      <alignment horizontal="left"/>
    </xf>
    <xf numFmtId="49" fontId="10" fillId="8" borderId="0" xfId="0" applyNumberFormat="1" applyFont="1" applyFill="1" applyAlignment="1">
      <alignment horizontal="left"/>
    </xf>
    <xf numFmtId="0" fontId="10" fillId="11" borderId="0" xfId="0" applyFont="1" applyFill="1" applyAlignment="1">
      <alignment horizontal="left"/>
    </xf>
    <xf numFmtId="49" fontId="17" fillId="8" borderId="1" xfId="0" applyNumberFormat="1" applyFont="1" applyFill="1" applyBorder="1" applyAlignment="1">
      <alignment horizontal="left" wrapText="1"/>
    </xf>
    <xf numFmtId="0" fontId="34" fillId="0" borderId="1" xfId="0" applyFont="1" applyFill="1" applyBorder="1" applyAlignment="1">
      <alignment horizontal="left"/>
    </xf>
    <xf numFmtId="0" fontId="34" fillId="0" borderId="0" xfId="0" applyFont="1" applyFill="1" applyAlignment="1">
      <alignment horizontal="left"/>
    </xf>
    <xf numFmtId="0" fontId="10" fillId="0" borderId="0" xfId="0" applyFont="1"/>
    <xf numFmtId="0" fontId="0" fillId="2" borderId="0" xfId="0" applyFill="1" applyAlignment="1">
      <alignment horizontal="left" vertical="top" wrapText="1"/>
    </xf>
    <xf numFmtId="0" fontId="0" fillId="0" borderId="1" xfId="0" applyFill="1" applyBorder="1" applyAlignment="1">
      <alignment horizontal="left" vertical="top" wrapText="1"/>
    </xf>
    <xf numFmtId="0" fontId="18" fillId="8" borderId="1" xfId="0" applyFont="1" applyFill="1" applyBorder="1" applyAlignment="1">
      <alignment horizontal="left" vertical="top" wrapText="1"/>
    </xf>
    <xf numFmtId="0" fontId="10" fillId="8" borderId="0" xfId="0" applyFont="1" applyFill="1" applyAlignment="1">
      <alignment horizontal="left" vertical="top" wrapText="1"/>
    </xf>
    <xf numFmtId="0" fontId="0" fillId="0" borderId="0" xfId="0" applyAlignment="1">
      <alignment horizontal="left" vertical="top" wrapText="1"/>
    </xf>
    <xf numFmtId="0" fontId="10" fillId="8" borderId="1" xfId="0" applyFont="1" applyFill="1" applyBorder="1" applyAlignment="1">
      <alignment horizontal="left" wrapText="1"/>
    </xf>
    <xf numFmtId="49" fontId="10" fillId="0" borderId="0" xfId="0" applyNumberFormat="1" applyFont="1" applyFill="1" applyBorder="1" applyAlignment="1">
      <alignment horizontal="left"/>
    </xf>
    <xf numFmtId="0" fontId="10" fillId="8" borderId="0" xfId="0" applyFont="1" applyFill="1" applyBorder="1" applyAlignment="1">
      <alignment horizontal="left"/>
    </xf>
    <xf numFmtId="0" fontId="10" fillId="0" borderId="0" xfId="0" applyFont="1" applyFill="1" applyBorder="1" applyAlignment="1">
      <alignment horizontal="left"/>
    </xf>
    <xf numFmtId="0" fontId="10" fillId="0" borderId="1" xfId="0" applyFont="1" applyBorder="1"/>
    <xf numFmtId="0" fontId="34" fillId="0" borderId="0" xfId="0" applyFont="1" applyFill="1" applyBorder="1" applyAlignment="1">
      <alignment horizontal="left"/>
    </xf>
    <xf numFmtId="0" fontId="10" fillId="8" borderId="0" xfId="0" applyFont="1" applyFill="1" applyBorder="1" applyAlignment="1">
      <alignment horizontal="left" vertical="top" wrapText="1"/>
    </xf>
    <xf numFmtId="49" fontId="10" fillId="8" borderId="0" xfId="0" applyNumberFormat="1" applyFont="1" applyFill="1" applyBorder="1" applyAlignment="1">
      <alignment horizontal="left"/>
    </xf>
    <xf numFmtId="0" fontId="10" fillId="9" borderId="0" xfId="0" applyFont="1" applyFill="1" applyBorder="1" applyAlignment="1">
      <alignment horizontal="left"/>
    </xf>
    <xf numFmtId="0" fontId="10" fillId="11" borderId="0" xfId="0" applyFont="1" applyFill="1" applyBorder="1" applyAlignment="1">
      <alignment horizontal="left"/>
    </xf>
    <xf numFmtId="0" fontId="10" fillId="6" borderId="0" xfId="0" applyFont="1" applyFill="1" applyBorder="1" applyAlignment="1">
      <alignment horizontal="left" wrapText="1"/>
    </xf>
    <xf numFmtId="0" fontId="25" fillId="2" borderId="1" xfId="16"/>
    <xf numFmtId="0" fontId="20" fillId="0" borderId="1" xfId="18" applyFont="1" applyFill="1" applyBorder="1" applyAlignment="1">
      <alignment horizontal="left" wrapText="1"/>
    </xf>
    <xf numFmtId="0" fontId="10" fillId="2" borderId="1" xfId="0" applyFont="1" applyFill="1" applyBorder="1"/>
    <xf numFmtId="0" fontId="35" fillId="0" borderId="0" xfId="0" applyFont="1"/>
    <xf numFmtId="4" fontId="10" fillId="9" borderId="0" xfId="0" applyNumberFormat="1" applyFont="1" applyFill="1" applyAlignment="1">
      <alignment horizontal="left"/>
    </xf>
    <xf numFmtId="4" fontId="10" fillId="8" borderId="0" xfId="0" applyNumberFormat="1" applyFont="1" applyFill="1" applyAlignment="1">
      <alignment horizontal="left"/>
    </xf>
    <xf numFmtId="0" fontId="20" fillId="2" borderId="1" xfId="19" applyFont="1" applyProtection="1">
      <protection locked="0"/>
    </xf>
    <xf numFmtId="42" fontId="20" fillId="2" borderId="1" xfId="19" applyNumberFormat="1" applyFont="1" applyProtection="1">
      <protection locked="0"/>
    </xf>
    <xf numFmtId="0" fontId="21" fillId="2" borderId="1" xfId="19" applyFont="1" applyAlignment="1" applyProtection="1">
      <alignment horizontal="right"/>
      <protection locked="0"/>
    </xf>
    <xf numFmtId="0" fontId="20" fillId="5" borderId="1" xfId="19" applyFont="1" applyFill="1" applyProtection="1"/>
    <xf numFmtId="42" fontId="10" fillId="5" borderId="1" xfId="19" applyNumberFormat="1" applyFont="1" applyFill="1" applyBorder="1" applyProtection="1"/>
    <xf numFmtId="164" fontId="10" fillId="5" borderId="1" xfId="19" applyNumberFormat="1" applyFont="1" applyFill="1" applyBorder="1" applyProtection="1"/>
    <xf numFmtId="0" fontId="21" fillId="5" borderId="1" xfId="19" applyFont="1" applyFill="1" applyBorder="1" applyAlignment="1" applyProtection="1">
      <alignment horizontal="right"/>
    </xf>
    <xf numFmtId="0" fontId="23" fillId="5" borderId="1" xfId="19" applyFont="1" applyFill="1" applyAlignment="1" applyProtection="1">
      <alignment horizontal="right" vertical="top"/>
    </xf>
    <xf numFmtId="0" fontId="20" fillId="5" borderId="1" xfId="19" applyFont="1" applyFill="1" applyBorder="1" applyProtection="1"/>
    <xf numFmtId="0" fontId="21" fillId="5" borderId="1" xfId="19" applyFont="1" applyFill="1" applyBorder="1" applyAlignment="1" applyProtection="1">
      <alignment wrapText="1"/>
    </xf>
    <xf numFmtId="0" fontId="20" fillId="2" borderId="1" xfId="19" applyFont="1" applyAlignment="1" applyProtection="1">
      <alignment horizontal="right"/>
      <protection locked="0"/>
    </xf>
    <xf numFmtId="42" fontId="20" fillId="5" borderId="1" xfId="19" applyNumberFormat="1" applyFont="1" applyFill="1" applyProtection="1"/>
    <xf numFmtId="0" fontId="20" fillId="5" borderId="1" xfId="19" applyFont="1" applyFill="1" applyAlignment="1" applyProtection="1">
      <alignment horizontal="right"/>
    </xf>
    <xf numFmtId="0" fontId="20" fillId="2" borderId="1" xfId="19" applyFont="1" applyAlignment="1" applyProtection="1">
      <alignment wrapText="1"/>
      <protection locked="0"/>
    </xf>
    <xf numFmtId="0" fontId="20" fillId="2" borderId="1" xfId="19" applyNumberFormat="1" applyFont="1" applyAlignment="1" applyProtection="1">
      <alignment horizontal="center"/>
      <protection locked="0"/>
    </xf>
    <xf numFmtId="0" fontId="20" fillId="2" borderId="1" xfId="19" applyFont="1" applyAlignment="1" applyProtection="1">
      <alignment horizontal="center" vertical="center" wrapText="1"/>
      <protection locked="0"/>
    </xf>
    <xf numFmtId="0" fontId="20" fillId="6" borderId="1" xfId="19" applyNumberFormat="1" applyFont="1" applyFill="1" applyBorder="1" applyAlignment="1" applyProtection="1">
      <alignment horizontal="left"/>
    </xf>
    <xf numFmtId="0" fontId="20" fillId="6" borderId="1" xfId="19" applyFont="1" applyFill="1" applyBorder="1" applyAlignment="1" applyProtection="1">
      <alignment horizontal="right" indent="2"/>
    </xf>
    <xf numFmtId="42" fontId="21" fillId="6" borderId="10" xfId="19" applyNumberFormat="1" applyFont="1" applyFill="1" applyBorder="1" applyProtection="1"/>
    <xf numFmtId="0" fontId="21" fillId="6" borderId="9" xfId="19" applyFont="1" applyFill="1" applyBorder="1" applyAlignment="1" applyProtection="1">
      <alignment horizontal="right"/>
    </xf>
    <xf numFmtId="42" fontId="20" fillId="6" borderId="10" xfId="19" applyNumberFormat="1" applyFont="1" applyFill="1" applyBorder="1" applyProtection="1"/>
    <xf numFmtId="0" fontId="20" fillId="6" borderId="9" xfId="19" applyFont="1" applyFill="1" applyBorder="1" applyAlignment="1" applyProtection="1">
      <alignment horizontal="right"/>
    </xf>
    <xf numFmtId="0" fontId="20" fillId="6" borderId="10" xfId="19" applyFont="1" applyFill="1" applyBorder="1" applyAlignment="1" applyProtection="1">
      <alignment horizontal="left"/>
    </xf>
    <xf numFmtId="0" fontId="20" fillId="6" borderId="10" xfId="19" applyFont="1" applyFill="1" applyBorder="1" applyProtection="1"/>
    <xf numFmtId="0" fontId="21" fillId="6" borderId="9" xfId="19" applyFont="1" applyFill="1" applyBorder="1" applyAlignment="1" applyProtection="1">
      <alignment horizontal="right" indent="2"/>
    </xf>
    <xf numFmtId="42" fontId="20" fillId="3" borderId="12" xfId="19" applyNumberFormat="1" applyFont="1" applyFill="1" applyBorder="1" applyProtection="1"/>
    <xf numFmtId="0" fontId="21" fillId="3" borderId="11" xfId="19" applyFont="1" applyFill="1" applyBorder="1" applyAlignment="1" applyProtection="1">
      <alignment horizontal="right"/>
    </xf>
    <xf numFmtId="0" fontId="20" fillId="6" borderId="4" xfId="19" applyFont="1" applyFill="1" applyBorder="1" applyProtection="1"/>
    <xf numFmtId="0" fontId="21" fillId="6" borderId="3" xfId="19" applyFont="1" applyFill="1" applyBorder="1" applyAlignment="1" applyProtection="1">
      <alignment horizontal="left"/>
    </xf>
    <xf numFmtId="0" fontId="22" fillId="5" borderId="1" xfId="19" applyFont="1" applyFill="1" applyAlignment="1" applyProtection="1">
      <alignment wrapText="1"/>
    </xf>
    <xf numFmtId="42" fontId="20" fillId="3" borderId="2" xfId="19" applyNumberFormat="1" applyFont="1" applyFill="1" applyBorder="1" applyProtection="1"/>
    <xf numFmtId="0" fontId="27" fillId="2" borderId="5" xfId="19" applyFont="1" applyBorder="1" applyAlignment="1" applyProtection="1">
      <alignment horizontal="right"/>
    </xf>
    <xf numFmtId="42" fontId="20" fillId="6" borderId="12" xfId="19" applyNumberFormat="1" applyFont="1" applyFill="1" applyBorder="1" applyProtection="1"/>
    <xf numFmtId="42" fontId="20" fillId="6" borderId="2" xfId="19" applyNumberFormat="1" applyFont="1" applyFill="1" applyBorder="1" applyProtection="1"/>
    <xf numFmtId="42" fontId="20" fillId="6" borderId="1" xfId="19" applyNumberFormat="1" applyFont="1" applyFill="1" applyBorder="1" applyProtection="1"/>
    <xf numFmtId="0" fontId="20" fillId="6" borderId="1" xfId="19" applyFont="1" applyFill="1" applyBorder="1" applyAlignment="1" applyProtection="1">
      <alignment horizontal="center"/>
    </xf>
    <xf numFmtId="0" fontId="21" fillId="6" borderId="4" xfId="19" applyFont="1" applyFill="1" applyBorder="1" applyAlignment="1" applyProtection="1">
      <alignment horizontal="center" vertical="top" wrapText="1"/>
    </xf>
    <xf numFmtId="0" fontId="21" fillId="6" borderId="13" xfId="19" applyFont="1" applyFill="1" applyBorder="1" applyAlignment="1" applyProtection="1">
      <alignment horizontal="center" vertical="top" wrapText="1"/>
    </xf>
    <xf numFmtId="0" fontId="21" fillId="6" borderId="3" xfId="19" applyFont="1" applyFill="1" applyBorder="1" applyAlignment="1" applyProtection="1">
      <alignment vertical="top"/>
    </xf>
    <xf numFmtId="0" fontId="20" fillId="5" borderId="1" xfId="19" applyFont="1" applyFill="1" applyAlignment="1" applyProtection="1">
      <alignment horizontal="right" wrapText="1"/>
    </xf>
    <xf numFmtId="0" fontId="20" fillId="6" borderId="13" xfId="19" applyFont="1" applyFill="1" applyBorder="1" applyProtection="1"/>
    <xf numFmtId="9" fontId="20" fillId="6" borderId="13" xfId="19" applyNumberFormat="1" applyFont="1" applyFill="1" applyBorder="1" applyProtection="1"/>
    <xf numFmtId="9" fontId="20" fillId="5" borderId="1" xfId="19" applyNumberFormat="1" applyFont="1" applyFill="1" applyProtection="1"/>
    <xf numFmtId="0" fontId="20" fillId="2" borderId="1" xfId="19" applyFont="1" applyAlignment="1" applyProtection="1">
      <alignment horizontal="center"/>
      <protection locked="0"/>
    </xf>
    <xf numFmtId="9" fontId="20" fillId="6" borderId="12" xfId="19" applyNumberFormat="1" applyFont="1" applyFill="1" applyBorder="1" applyProtection="1"/>
    <xf numFmtId="0" fontId="20" fillId="6" borderId="11" xfId="19" applyFont="1" applyFill="1" applyBorder="1" applyAlignment="1" applyProtection="1">
      <alignment horizontal="right" wrapText="1"/>
    </xf>
    <xf numFmtId="0" fontId="21" fillId="2" borderId="1" xfId="19" applyFont="1" applyAlignment="1" applyProtection="1">
      <alignment horizontal="center" vertical="center" wrapText="1"/>
      <protection locked="0"/>
    </xf>
    <xf numFmtId="0" fontId="20" fillId="6" borderId="9" xfId="19" applyFont="1" applyFill="1" applyBorder="1" applyAlignment="1" applyProtection="1">
      <alignment horizontal="right" wrapText="1"/>
    </xf>
    <xf numFmtId="9" fontId="21" fillId="6" borderId="4" xfId="19" applyNumberFormat="1" applyFont="1" applyFill="1" applyBorder="1" applyAlignment="1" applyProtection="1">
      <alignment horizontal="center"/>
    </xf>
    <xf numFmtId="0" fontId="21" fillId="6" borderId="3" xfId="19" applyFont="1" applyFill="1" applyBorder="1" applyAlignment="1" applyProtection="1">
      <alignment horizontal="right"/>
    </xf>
    <xf numFmtId="0" fontId="20" fillId="6" borderId="11" xfId="19" applyFont="1" applyFill="1" applyBorder="1" applyAlignment="1" applyProtection="1">
      <alignment horizontal="right"/>
    </xf>
    <xf numFmtId="0" fontId="20" fillId="5" borderId="1" xfId="19" quotePrefix="1" applyFont="1" applyFill="1" applyProtection="1"/>
    <xf numFmtId="0" fontId="21" fillId="6" borderId="4" xfId="19" applyFont="1" applyFill="1" applyBorder="1" applyAlignment="1" applyProtection="1">
      <alignment horizontal="center"/>
    </xf>
    <xf numFmtId="0" fontId="21" fillId="5" borderId="1" xfId="19" applyFont="1" applyFill="1" applyProtection="1"/>
    <xf numFmtId="0" fontId="0" fillId="0" borderId="1" xfId="0" applyBorder="1" applyAlignment="1">
      <alignment wrapText="1"/>
    </xf>
    <xf numFmtId="4" fontId="10" fillId="8" borderId="1" xfId="0" applyNumberFormat="1" applyFont="1" applyFill="1" applyBorder="1" applyAlignment="1">
      <alignment horizontal="left"/>
    </xf>
    <xf numFmtId="4" fontId="10" fillId="9" borderId="1" xfId="0" applyNumberFormat="1" applyFont="1" applyFill="1" applyBorder="1" applyAlignment="1">
      <alignment horizontal="left"/>
    </xf>
    <xf numFmtId="1" fontId="20" fillId="0" borderId="10" xfId="19" applyNumberFormat="1" applyFont="1" applyFill="1" applyBorder="1" applyProtection="1">
      <protection locked="0"/>
    </xf>
    <xf numFmtId="9" fontId="20" fillId="0" borderId="10" xfId="19" applyNumberFormat="1" applyFont="1" applyFill="1" applyBorder="1" applyProtection="1">
      <protection locked="0"/>
    </xf>
    <xf numFmtId="9" fontId="20" fillId="0" borderId="12" xfId="19" applyNumberFormat="1" applyFont="1" applyFill="1" applyBorder="1" applyProtection="1"/>
    <xf numFmtId="42" fontId="20" fillId="0" borderId="2" xfId="19" applyNumberFormat="1" applyFont="1" applyFill="1" applyBorder="1" applyProtection="1">
      <protection locked="0"/>
    </xf>
    <xf numFmtId="42" fontId="20" fillId="0" borderId="10" xfId="19" applyNumberFormat="1" applyFont="1" applyFill="1" applyBorder="1" applyProtection="1">
      <protection locked="0"/>
    </xf>
    <xf numFmtId="0" fontId="20" fillId="0" borderId="1" xfId="19" applyFont="1" applyFill="1" applyBorder="1" applyAlignment="1" applyProtection="1">
      <alignment horizontal="right"/>
      <protection locked="0"/>
    </xf>
    <xf numFmtId="0" fontId="20" fillId="0" borderId="2" xfId="19" applyFont="1" applyFill="1" applyBorder="1" applyAlignment="1" applyProtection="1">
      <alignment horizontal="right"/>
      <protection locked="0"/>
    </xf>
    <xf numFmtId="42" fontId="20" fillId="0" borderId="12" xfId="19" applyNumberFormat="1" applyFont="1" applyFill="1" applyBorder="1" applyProtection="1">
      <protection locked="0"/>
    </xf>
    <xf numFmtId="42" fontId="0" fillId="0" borderId="10" xfId="0" applyNumberFormat="1" applyBorder="1"/>
    <xf numFmtId="0" fontId="13" fillId="0" borderId="9" xfId="0" applyFont="1" applyBorder="1" applyAlignment="1">
      <alignment wrapText="1"/>
    </xf>
    <xf numFmtId="0" fontId="13" fillId="0" borderId="1" xfId="0" applyFont="1" applyBorder="1" applyAlignment="1">
      <alignment wrapText="1"/>
    </xf>
    <xf numFmtId="0" fontId="13" fillId="0" borderId="10" xfId="0" applyFont="1" applyBorder="1" applyAlignment="1">
      <alignment wrapText="1"/>
    </xf>
    <xf numFmtId="0" fontId="0" fillId="0" borderId="9" xfId="0" applyBorder="1" applyAlignment="1">
      <alignment wrapText="1"/>
    </xf>
    <xf numFmtId="0" fontId="0" fillId="0" borderId="1" xfId="0" applyBorder="1" applyAlignment="1">
      <alignment wrapText="1"/>
    </xf>
    <xf numFmtId="0" fontId="0" fillId="0" borderId="10" xfId="0" applyBorder="1" applyAlignment="1">
      <alignment wrapText="1"/>
    </xf>
    <xf numFmtId="0" fontId="0" fillId="0" borderId="9" xfId="0" applyBorder="1" applyAlignment="1">
      <alignment vertical="center"/>
    </xf>
    <xf numFmtId="0" fontId="0" fillId="0" borderId="1" xfId="0" applyBorder="1" applyAlignment="1">
      <alignment vertical="center"/>
    </xf>
    <xf numFmtId="0" fontId="0" fillId="0" borderId="10" xfId="0" applyBorder="1" applyAlignment="1">
      <alignment vertical="center"/>
    </xf>
    <xf numFmtId="0" fontId="0" fillId="0" borderId="11" xfId="0" applyBorder="1" applyAlignment="1">
      <alignment vertical="center" wrapText="1"/>
    </xf>
    <xf numFmtId="0" fontId="0" fillId="0" borderId="2" xfId="0" applyBorder="1" applyAlignment="1">
      <alignment vertical="center" wrapText="1"/>
    </xf>
    <xf numFmtId="0" fontId="0" fillId="0" borderId="12" xfId="0" applyBorder="1" applyAlignment="1">
      <alignment vertical="center" wrapText="1"/>
    </xf>
    <xf numFmtId="0" fontId="19" fillId="4" borderId="5" xfId="0" applyFont="1" applyFill="1" applyBorder="1"/>
    <xf numFmtId="0" fontId="19" fillId="4" borderId="6" xfId="0" applyFont="1" applyFill="1" applyBorder="1"/>
    <xf numFmtId="0" fontId="19" fillId="4" borderId="7" xfId="0" applyFont="1" applyFill="1" applyBorder="1"/>
    <xf numFmtId="0" fontId="13" fillId="0" borderId="3" xfId="0" applyFont="1" applyBorder="1" applyAlignment="1">
      <alignment wrapText="1"/>
    </xf>
    <xf numFmtId="0" fontId="13" fillId="0" borderId="13" xfId="0" applyFont="1" applyBorder="1" applyAlignment="1">
      <alignment wrapText="1"/>
    </xf>
    <xf numFmtId="0" fontId="12" fillId="2" borderId="3" xfId="9" applyFont="1" applyBorder="1" applyAlignment="1">
      <alignment vertical="top" wrapText="1"/>
    </xf>
    <xf numFmtId="0" fontId="12" fillId="2" borderId="9" xfId="9" applyFont="1" applyBorder="1" applyAlignment="1">
      <alignment vertical="top" wrapText="1"/>
    </xf>
    <xf numFmtId="0" fontId="12" fillId="2" borderId="11" xfId="9" applyFont="1" applyBorder="1" applyAlignment="1">
      <alignment vertical="top" wrapText="1"/>
    </xf>
    <xf numFmtId="0" fontId="17" fillId="9" borderId="6" xfId="9" applyFont="1" applyFill="1" applyBorder="1" applyAlignment="1">
      <alignment wrapText="1"/>
    </xf>
    <xf numFmtId="0" fontId="15" fillId="4" borderId="5" xfId="9" applyFont="1" applyFill="1" applyBorder="1"/>
    <xf numFmtId="0" fontId="15" fillId="4" borderId="6" xfId="9" applyFont="1" applyFill="1" applyBorder="1"/>
    <xf numFmtId="0" fontId="10" fillId="2" borderId="11" xfId="9" applyFont="1" applyBorder="1" applyAlignment="1">
      <alignment horizontal="left" vertical="center" wrapText="1"/>
    </xf>
    <xf numFmtId="0" fontId="10" fillId="2" borderId="2" xfId="9" applyFont="1" applyBorder="1" applyAlignment="1">
      <alignment horizontal="left" vertical="center" wrapText="1"/>
    </xf>
    <xf numFmtId="0" fontId="17" fillId="3" borderId="5" xfId="9" applyFont="1" applyFill="1" applyBorder="1" applyAlignment="1">
      <alignment horizontal="left" vertical="center" wrapText="1"/>
    </xf>
    <xf numFmtId="0" fontId="17" fillId="2" borderId="6" xfId="9" applyFont="1" applyBorder="1" applyAlignment="1">
      <alignment horizontal="left" vertical="center" wrapText="1"/>
    </xf>
    <xf numFmtId="0" fontId="10" fillId="11" borderId="6" xfId="0" applyFont="1" applyFill="1" applyBorder="1" applyAlignment="1">
      <alignment horizontal="left" vertical="top" wrapText="1"/>
    </xf>
    <xf numFmtId="0" fontId="12" fillId="0" borderId="23" xfId="0" applyFont="1" applyFill="1" applyBorder="1" applyAlignment="1">
      <alignment horizontal="center"/>
    </xf>
    <xf numFmtId="0" fontId="12" fillId="0" borderId="24" xfId="0" applyFont="1" applyFill="1" applyBorder="1" applyAlignment="1">
      <alignment horizontal="center"/>
    </xf>
    <xf numFmtId="0" fontId="12" fillId="0" borderId="25" xfId="0" applyFont="1" applyFill="1" applyBorder="1" applyAlignment="1">
      <alignment horizontal="center"/>
    </xf>
    <xf numFmtId="0" fontId="10" fillId="0" borderId="1" xfId="0" applyFont="1" applyFill="1" applyBorder="1" applyAlignment="1"/>
    <xf numFmtId="49" fontId="31" fillId="3" borderId="1" xfId="0" applyNumberFormat="1" applyFont="1" applyFill="1" applyBorder="1" applyAlignment="1">
      <alignment horizontal="center" vertical="center" wrapText="1"/>
    </xf>
    <xf numFmtId="49" fontId="32" fillId="9" borderId="1" xfId="0" applyNumberFormat="1" applyFont="1" applyFill="1" applyBorder="1" applyAlignment="1">
      <alignment horizontal="center" vertical="center" wrapText="1"/>
    </xf>
    <xf numFmtId="49" fontId="31" fillId="10" borderId="1" xfId="0" applyNumberFormat="1" applyFont="1" applyFill="1" applyBorder="1" applyAlignment="1">
      <alignment horizontal="center" vertical="center" wrapText="1"/>
    </xf>
    <xf numFmtId="0" fontId="22" fillId="5" borderId="1" xfId="19" applyFont="1" applyFill="1" applyAlignment="1" applyProtection="1">
      <alignment horizontal="left"/>
    </xf>
    <xf numFmtId="9" fontId="20" fillId="0" borderId="2" xfId="19" applyNumberFormat="1" applyFont="1" applyFill="1" applyBorder="1" applyAlignment="1" applyProtection="1">
      <alignment wrapText="1"/>
      <protection locked="0"/>
    </xf>
    <xf numFmtId="9" fontId="20" fillId="0" borderId="12" xfId="19" applyNumberFormat="1" applyFont="1" applyFill="1" applyBorder="1" applyAlignment="1" applyProtection="1">
      <alignment wrapText="1"/>
      <protection locked="0"/>
    </xf>
    <xf numFmtId="0" fontId="22" fillId="5" borderId="1" xfId="19" applyFont="1" applyFill="1" applyAlignment="1" applyProtection="1">
      <alignment wrapText="1"/>
    </xf>
    <xf numFmtId="0" fontId="21" fillId="5" borderId="9" xfId="19" applyFont="1" applyFill="1" applyBorder="1" applyAlignment="1" applyProtection="1">
      <alignment horizontal="center"/>
    </xf>
    <xf numFmtId="0" fontId="21" fillId="5" borderId="1" xfId="19" applyFont="1" applyFill="1" applyAlignment="1" applyProtection="1">
      <alignment horizontal="center"/>
    </xf>
  </cellXfs>
  <cellStyles count="20">
    <cellStyle name="Bad" xfId="18" builtinId="27"/>
    <cellStyle name="Hyperlink" xfId="3" builtinId="8"/>
    <cellStyle name="Hyperlink 2" xfId="11"/>
    <cellStyle name="Normal" xfId="0" builtinId="0"/>
    <cellStyle name="Normal 2" xfId="1"/>
    <cellStyle name="Normal 2 2" xfId="9"/>
    <cellStyle name="Normal 2 3" xfId="17"/>
    <cellStyle name="Normal 3" xfId="2"/>
    <cellStyle name="Normal 3 2" xfId="4"/>
    <cellStyle name="Normal 3 2 2" xfId="12"/>
    <cellStyle name="Normal 3 3" xfId="6"/>
    <cellStyle name="Normal 3 3 2" xfId="7"/>
    <cellStyle name="Normal 3 3 2 2" xfId="14"/>
    <cellStyle name="Normal 3 3 3" xfId="8"/>
    <cellStyle name="Normal 3 3 3 2" xfId="15"/>
    <cellStyle name="Normal 3 3 3 3" xfId="19"/>
    <cellStyle name="Normal 3 3 4" xfId="13"/>
    <cellStyle name="Normal 3 4" xfId="10"/>
    <cellStyle name="Normal 4" xfId="5"/>
    <cellStyle name="Normal 5" xfId="16"/>
  </cellStyles>
  <dxfs count="65">
    <dxf>
      <font>
        <strike val="0"/>
        <outline val="0"/>
        <shadow val="0"/>
        <u val="none"/>
        <vertAlign val="baseline"/>
        <color auto="1"/>
      </font>
      <fill>
        <patternFill patternType="none">
          <fgColor indexed="64"/>
          <bgColor auto="1"/>
        </patternFill>
      </fill>
      <protection locked="0" hidden="0"/>
    </dxf>
    <dxf>
      <font>
        <strike val="0"/>
        <outline val="0"/>
        <shadow val="0"/>
        <u val="none"/>
        <vertAlign val="baseline"/>
        <color auto="1"/>
      </font>
      <fill>
        <patternFill patternType="none">
          <fgColor indexed="64"/>
          <bgColor auto="1"/>
        </patternFill>
      </fill>
      <alignment horizontal="right" vertical="bottom" textRotation="0" wrapText="0" indent="0" justifyLastLine="0" shrinkToFit="0" readingOrder="0"/>
      <protection locked="0" hidden="0"/>
    </dxf>
    <dxf>
      <border outline="0">
        <left style="thin">
          <color auto="1"/>
        </left>
        <right style="thin">
          <color auto="1"/>
        </right>
      </border>
    </dxf>
    <dxf>
      <font>
        <strike val="0"/>
        <outline val="0"/>
        <shadow val="0"/>
        <u val="none"/>
        <vertAlign val="baseline"/>
        <color auto="1"/>
      </font>
      <fill>
        <patternFill patternType="none">
          <fgColor indexed="64"/>
          <bgColor auto="1"/>
        </patternFill>
      </fill>
      <protection locked="0" hidden="0"/>
    </dxf>
    <dxf>
      <font>
        <strike val="0"/>
        <outline val="0"/>
        <shadow val="0"/>
        <u val="none"/>
        <vertAlign val="baseline"/>
        <color auto="1"/>
      </font>
      <protection locked="1" hidden="0"/>
    </dxf>
    <dxf>
      <font>
        <b val="0"/>
        <i val="0"/>
        <strike val="0"/>
        <condense val="0"/>
        <extend val="0"/>
        <outline val="0"/>
        <shadow val="0"/>
        <u val="none"/>
        <vertAlign val="baseline"/>
        <sz val="10"/>
        <color auto="1"/>
        <name val="Arial"/>
        <scheme val="none"/>
      </font>
      <fill>
        <patternFill patternType="solid">
          <fgColor indexed="64"/>
          <bgColor theme="0"/>
        </patternFill>
      </fill>
      <alignment horizontal="left" vertical="bottom"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theme="0"/>
        </patternFill>
      </fill>
      <alignment horizontal="left" vertical="bottom"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92D05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92D05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7" tint="0.399975585192419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7" tint="0.399975585192419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92D05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92D05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30" formatCode="@"/>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30" formatCode="@"/>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30" formatCode="@"/>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30" formatCode="@"/>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92D05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92D05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30" formatCode="@"/>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30" formatCode="@"/>
      <fill>
        <patternFill patternType="none">
          <fgColor indexed="64"/>
          <bgColor indexed="65"/>
        </patternFill>
      </fill>
      <alignment horizontal="left" vertical="bottom" textRotation="0" wrapText="0" indent="0" justifyLastLine="0" shrinkToFit="0" readingOrder="0"/>
    </dxf>
    <dxf>
      <border outline="0">
        <left style="thin">
          <color theme="0" tint="-0.14996795556505021"/>
        </left>
        <right style="thin">
          <color theme="0" tint="-0.14996795556505021"/>
        </right>
        <top style="medium">
          <color indexed="64"/>
        </top>
      </border>
    </dxf>
    <dxf>
      <font>
        <b val="0"/>
        <strike val="0"/>
        <outline val="0"/>
        <shadow val="0"/>
        <u val="none"/>
        <vertAlign val="baseline"/>
        <sz val="10"/>
        <color auto="1"/>
        <name val="Arial"/>
        <scheme val="none"/>
      </font>
      <alignment vertical="bottom" textRotation="0" wrapText="0" indent="0" justifyLastLine="0" shrinkToFit="0" readingOrder="0"/>
    </dxf>
  </dxfs>
  <tableStyles count="1" defaultTableStyle="TableStyleMedium9" defaultPivotStyle="PivotStyleMedium4">
    <tableStyle name="Table Style 1" pivot="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absoluteAnchor>
    <xdr:pos x="85725" y="1457325"/>
    <xdr:ext cx="838200" cy="295275"/>
    <xdr:pic>
      <xdr:nvPicPr>
        <xdr:cNvPr id="2" name="image00.png"/>
        <xdr:cNvPicPr preferRelativeResize="0"/>
      </xdr:nvPicPr>
      <xdr:blipFill>
        <a:blip xmlns:r="http://schemas.openxmlformats.org/officeDocument/2006/relationships" r:embed="rId1" cstate="print"/>
        <a:stretch>
          <a:fillRect/>
        </a:stretch>
      </xdr:blipFill>
      <xdr:spPr>
        <a:xfrm>
          <a:off x="85725" y="1457325"/>
          <a:ext cx="838200" cy="295275"/>
        </a:xfrm>
        <a:prstGeom prst="rect">
          <a:avLst/>
        </a:prstGeom>
        <a:noFill/>
      </xdr:spPr>
    </xdr:pic>
    <xdr:clientData fLocksWithSheet="0"/>
  </xdr:absoluteAnchor>
</xdr:wsDr>
</file>

<file path=xl/drawings/drawing2.xml><?xml version="1.0" encoding="utf-8"?>
<xdr:wsDr xmlns:xdr="http://schemas.openxmlformats.org/drawingml/2006/spreadsheetDrawing" xmlns:a="http://schemas.openxmlformats.org/drawingml/2006/main">
  <xdr:twoCellAnchor>
    <xdr:from>
      <xdr:col>0</xdr:col>
      <xdr:colOff>28575</xdr:colOff>
      <xdr:row>0</xdr:row>
      <xdr:rowOff>9525</xdr:rowOff>
    </xdr:from>
    <xdr:to>
      <xdr:col>5</xdr:col>
      <xdr:colOff>952500</xdr:colOff>
      <xdr:row>8</xdr:row>
      <xdr:rowOff>104775</xdr:rowOff>
    </xdr:to>
    <xdr:sp macro="" textlink="">
      <xdr:nvSpPr>
        <xdr:cNvPr id="2" name="TextBox 1"/>
        <xdr:cNvSpPr txBox="1"/>
      </xdr:nvSpPr>
      <xdr:spPr>
        <a:xfrm>
          <a:off x="28575" y="9525"/>
          <a:ext cx="3629025" cy="1390650"/>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0" i="0" u="none" strike="noStrike">
              <a:solidFill>
                <a:schemeClr val="dk1"/>
              </a:solidFill>
              <a:effectLst/>
              <a:latin typeface="+mn-lt"/>
              <a:ea typeface="+mn-ea"/>
              <a:cs typeface="+mn-cs"/>
            </a:rPr>
            <a:t>	       </a:t>
          </a:r>
          <a:r>
            <a:rPr lang="en-GB" sz="1100" b="1" i="0" u="none" strike="noStrike">
              <a:solidFill>
                <a:schemeClr val="dk1"/>
              </a:solidFill>
              <a:effectLst/>
              <a:latin typeface="+mn-lt"/>
              <a:ea typeface="+mn-ea"/>
              <a:cs typeface="+mn-cs"/>
            </a:rPr>
            <a:t>Mandatory</a:t>
          </a:r>
          <a:r>
            <a:rPr lang="en-GB" sz="1100" b="0" i="0" u="none" strike="noStrike">
              <a:solidFill>
                <a:schemeClr val="dk1"/>
              </a:solidFill>
              <a:effectLst/>
              <a:latin typeface="+mn-lt"/>
              <a:ea typeface="+mn-ea"/>
              <a:cs typeface="+mn-cs"/>
            </a:rPr>
            <a:t>	- </a:t>
          </a:r>
          <a:r>
            <a:rPr lang="en-GB" sz="1100" b="0" i="0" u="none" strike="noStrike">
              <a:solidFill>
                <a:sysClr val="windowText" lastClr="000000"/>
              </a:solidFill>
              <a:effectLst/>
              <a:latin typeface="+mn-lt"/>
              <a:ea typeface="+mn-ea"/>
              <a:cs typeface="+mn-cs"/>
            </a:rPr>
            <a:t>complete cells highlighted in Yellow in </a:t>
          </a:r>
          <a:r>
            <a:rPr lang="en-GB" sz="1100" b="1" i="0" u="none" strike="noStrike">
              <a:solidFill>
                <a:sysClr val="windowText" lastClr="000000"/>
              </a:solidFill>
              <a:effectLst/>
              <a:latin typeface="+mn-lt"/>
              <a:ea typeface="+mn-ea"/>
              <a:cs typeface="+mn-cs"/>
            </a:rPr>
            <a:t>ONE</a:t>
          </a:r>
          <a:r>
            <a:rPr lang="en-GB" sz="1100" b="0" i="0" u="none" strike="noStrike">
              <a:solidFill>
                <a:sysClr val="windowText" lastClr="000000"/>
              </a:solidFill>
              <a:effectLst/>
              <a:latin typeface="+mn-lt"/>
              <a:ea typeface="+mn-ea"/>
              <a:cs typeface="+mn-cs"/>
            </a:rPr>
            <a:t> of Boxes A or B or C.</a:t>
          </a:r>
        </a:p>
        <a:p>
          <a:r>
            <a:rPr lang="en-GB" sz="1100" b="0" i="0" u="none" strike="noStrike">
              <a:solidFill>
                <a:sysClr val="windowText" lastClr="000000"/>
              </a:solidFill>
              <a:effectLst/>
              <a:latin typeface="+mn-lt"/>
              <a:ea typeface="+mn-ea"/>
              <a:cs typeface="+mn-cs"/>
            </a:rPr>
            <a:t>		- if Box A or B is completed, further information can optionally be provided in Box</a:t>
          </a:r>
          <a:r>
            <a:rPr lang="en-GB" sz="1100" b="0" i="0" u="none" strike="noStrike" baseline="0">
              <a:solidFill>
                <a:sysClr val="windowText" lastClr="000000"/>
              </a:solidFill>
              <a:effectLst/>
              <a:latin typeface="+mn-lt"/>
              <a:ea typeface="+mn-ea"/>
              <a:cs typeface="+mn-cs"/>
            </a:rPr>
            <a:t> C</a:t>
          </a:r>
          <a:r>
            <a:rPr lang="en-GB"/>
            <a:t> .</a:t>
          </a:r>
        </a:p>
        <a:p>
          <a:endParaRPr lang="en-GB"/>
        </a:p>
        <a:p>
          <a:r>
            <a:rPr lang="en-GB" sz="1100" b="0" i="0" u="none" strike="noStrike">
              <a:solidFill>
                <a:schemeClr val="dk1"/>
              </a:solidFill>
              <a:effectLst/>
              <a:latin typeface="+mn-lt"/>
              <a:ea typeface="+mn-ea"/>
              <a:cs typeface="+mn-cs"/>
            </a:rPr>
            <a:t>                    		- complete cells highlighted in Yellow in Box D and E </a:t>
          </a:r>
          <a:r>
            <a:rPr lang="en-GB" sz="1100" b="0" i="1" u="none" strike="noStrike">
              <a:solidFill>
                <a:schemeClr val="dk1"/>
              </a:solidFill>
              <a:effectLst/>
              <a:latin typeface="+mn-lt"/>
              <a:ea typeface="+mn-ea"/>
              <a:cs typeface="+mn-cs"/>
            </a:rPr>
            <a:t>(do </a:t>
          </a:r>
          <a:r>
            <a:rPr lang="en-GB" sz="1100" b="1" i="1" u="none" strike="noStrike">
              <a:solidFill>
                <a:schemeClr val="dk1"/>
              </a:solidFill>
              <a:effectLst/>
              <a:latin typeface="+mn-lt"/>
              <a:ea typeface="+mn-ea"/>
              <a:cs typeface="+mn-cs"/>
            </a:rPr>
            <a:t>not </a:t>
          </a:r>
          <a:r>
            <a:rPr lang="en-GB" sz="1100" b="0" i="1" u="none" strike="noStrike">
              <a:solidFill>
                <a:schemeClr val="dk1"/>
              </a:solidFill>
              <a:effectLst/>
              <a:latin typeface="+mn-lt"/>
              <a:ea typeface="+mn-ea"/>
              <a:cs typeface="+mn-cs"/>
            </a:rPr>
            <a:t>add more rows to Box E - if necessary, aggregate</a:t>
          </a:r>
          <a:r>
            <a:rPr lang="en-GB" sz="1100" b="0" i="1" u="none" strike="noStrike" baseline="0">
              <a:solidFill>
                <a:schemeClr val="dk1"/>
              </a:solidFill>
              <a:effectLst/>
              <a:latin typeface="+mn-lt"/>
              <a:ea typeface="+mn-ea"/>
              <a:cs typeface="+mn-cs"/>
            </a:rPr>
            <a:t>  multiple 		  minor expenditure items  and give details in Box 'E Comments')</a:t>
          </a:r>
          <a:r>
            <a:rPr lang="en-GB" sz="1100" b="0" i="0" u="none" strike="noStrike">
              <a:solidFill>
                <a:schemeClr val="dk1"/>
              </a:solidFill>
              <a:effectLst/>
              <a:latin typeface="+mn-lt"/>
              <a:ea typeface="+mn-ea"/>
              <a:cs typeface="+mn-cs"/>
            </a:rPr>
            <a:t>.</a:t>
          </a:r>
          <a:r>
            <a:rPr lang="en-GB"/>
            <a:t>  </a:t>
          </a:r>
        </a:p>
        <a:p>
          <a:r>
            <a:rPr lang="en-GB" sz="1100" b="1" i="0">
              <a:solidFill>
                <a:schemeClr val="dk1"/>
              </a:solidFill>
              <a:effectLst/>
              <a:latin typeface="+mn-lt"/>
              <a:ea typeface="+mn-ea"/>
              <a:cs typeface="+mn-cs"/>
            </a:rPr>
            <a:t>    	</a:t>
          </a:r>
          <a:r>
            <a:rPr lang="en-GB" sz="1100" b="0" i="0" u="none" strike="noStrike">
              <a:solidFill>
                <a:schemeClr val="dk1"/>
              </a:solidFill>
              <a:effectLst/>
              <a:latin typeface="+mn-lt"/>
              <a:ea typeface="+mn-ea"/>
              <a:cs typeface="+mn-cs"/>
            </a:rPr>
            <a:t>	- complete cells highlighted in Yellow in Box F.</a:t>
          </a:r>
          <a:r>
            <a:rPr lang="en-GB"/>
            <a:t> </a:t>
          </a:r>
          <a:r>
            <a:rPr lang="en-GB" sz="1100" b="0" i="0" u="none" strike="noStrike">
              <a:solidFill>
                <a:schemeClr val="dk1"/>
              </a:solidFill>
              <a:effectLst/>
              <a:latin typeface="+mn-lt"/>
              <a:ea typeface="+mn-ea"/>
              <a:cs typeface="+mn-cs"/>
            </a:rPr>
            <a:t> </a:t>
          </a:r>
        </a:p>
        <a:p>
          <a:endParaRPr lang="en-GB" sz="1100" b="0" i="0" u="none" strike="noStrike">
            <a:solidFill>
              <a:schemeClr val="dk1"/>
            </a:solidFill>
            <a:effectLst/>
            <a:latin typeface="+mn-lt"/>
            <a:ea typeface="+mn-ea"/>
            <a:cs typeface="+mn-cs"/>
          </a:endParaRPr>
        </a:p>
        <a:p>
          <a:r>
            <a:rPr lang="en-GB" sz="1100" b="0" i="0" u="none" strike="noStrike">
              <a:solidFill>
                <a:sysClr val="windowText" lastClr="000000"/>
              </a:solidFill>
              <a:effectLst/>
              <a:latin typeface="+mn-lt"/>
              <a:ea typeface="+mn-ea"/>
              <a:cs typeface="+mn-cs"/>
            </a:rPr>
            <a:t>Please refer to full guidance</a:t>
          </a:r>
          <a:r>
            <a:rPr lang="en-GB" sz="1100" b="0" i="0" u="none" strike="noStrike" baseline="0">
              <a:solidFill>
                <a:sysClr val="windowText" lastClr="000000"/>
              </a:solidFill>
              <a:effectLst/>
              <a:latin typeface="+mn-lt"/>
              <a:ea typeface="+mn-ea"/>
              <a:cs typeface="+mn-cs"/>
            </a:rPr>
            <a:t> notes at </a:t>
          </a:r>
          <a:r>
            <a:rPr lang="en-GB" sz="1100" b="1" i="0" u="none" strike="noStrike" baseline="0">
              <a:solidFill>
                <a:sysClr val="windowText" lastClr="000000"/>
              </a:solidFill>
              <a:effectLst/>
              <a:latin typeface="+mn-lt"/>
              <a:ea typeface="+mn-ea"/>
              <a:cs typeface="+mn-cs"/>
            </a:rPr>
            <a:t>www.rcuk.ac.uk/research/openaccess/oareporting/</a:t>
          </a:r>
          <a:r>
            <a:rPr lang="en-GB" sz="1100" b="0" i="0" u="none" strike="noStrike" baseline="0">
              <a:solidFill>
                <a:sysClr val="windowText" lastClr="000000"/>
              </a:solidFill>
              <a:effectLst/>
              <a:latin typeface="+mn-lt"/>
              <a:ea typeface="+mn-ea"/>
              <a:cs typeface="+mn-cs"/>
            </a:rPr>
            <a:t> before  completing this form.</a:t>
          </a:r>
          <a:endParaRPr lang="en-GB" sz="1100" b="0" i="0" u="none" strike="noStrike">
            <a:solidFill>
              <a:sysClr val="windowText" lastClr="000000"/>
            </a:solidFill>
            <a:effectLst/>
            <a:latin typeface="+mn-lt"/>
            <a:ea typeface="+mn-ea"/>
            <a:cs typeface="+mn-cs"/>
          </a:endParaRPr>
        </a:p>
        <a:p>
          <a:endParaRPr lang="en-GB"/>
        </a:p>
      </xdr:txBody>
    </xdr:sp>
    <xdr:clientData/>
  </xdr:twoCellAnchor>
  <xdr:twoCellAnchor>
    <xdr:from>
      <xdr:col>3</xdr:col>
      <xdr:colOff>47625</xdr:colOff>
      <xdr:row>34</xdr:row>
      <xdr:rowOff>0</xdr:rowOff>
    </xdr:from>
    <xdr:to>
      <xdr:col>7</xdr:col>
      <xdr:colOff>1247775</xdr:colOff>
      <xdr:row>49</xdr:row>
      <xdr:rowOff>190500</xdr:rowOff>
    </xdr:to>
    <xdr:sp macro="" textlink="">
      <xdr:nvSpPr>
        <xdr:cNvPr id="3" name="TextBox 2"/>
        <xdr:cNvSpPr txBox="1"/>
      </xdr:nvSpPr>
      <xdr:spPr>
        <a:xfrm>
          <a:off x="1876425" y="5505450"/>
          <a:ext cx="3000375" cy="2590800"/>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GB" sz="1100" i="1" baseline="0">
            <a:solidFill>
              <a:srgbClr val="C00000"/>
            </a:solidFill>
          </a:endParaRPr>
        </a:p>
        <a:p>
          <a:endParaRPr lang="en-GB" sz="1100" i="1" baseline="0">
            <a:solidFill>
              <a:srgbClr val="C00000"/>
            </a:solidFill>
          </a:endParaRPr>
        </a:p>
        <a:p>
          <a:endParaRPr lang="en-GB" sz="1100" i="1" baseline="0">
            <a:solidFill>
              <a:srgbClr val="C00000"/>
            </a:solidFill>
          </a:endParaRPr>
        </a:p>
      </xdr:txBody>
    </xdr:sp>
    <xdr:clientData/>
  </xdr:twoCellAnchor>
</xdr:wsDr>
</file>

<file path=xl/tables/table1.xml><?xml version="1.0" encoding="utf-8"?>
<table xmlns="http://schemas.openxmlformats.org/spreadsheetml/2006/main" id="1" name="apc" displayName="apc" ref="A4:AC76" totalsRowCount="1" dataDxfId="64" tableBorderDxfId="63">
  <sortState ref="A48:AB48">
    <sortCondition ref="I4:I77"/>
  </sortState>
  <tableColumns count="29">
    <tableColumn id="1" name="Date of acceptance" totalsRowLabel="Total" dataDxfId="62" totalsRowDxfId="61"/>
    <tableColumn id="2" name="PubMed ID" dataDxfId="60" totalsRowDxfId="59"/>
    <tableColumn id="3" name="DOI" dataDxfId="58" totalsRowDxfId="57"/>
    <tableColumn id="4" name="Publisher" dataDxfId="56" totalsRowDxfId="55"/>
    <tableColumn id="5" name="Journal" dataDxfId="54" totalsRowDxfId="53"/>
    <tableColumn id="6" name="E-ISSN" dataDxfId="52" totalsRowDxfId="51"/>
    <tableColumn id="7" name="Type of publication" dataDxfId="50" totalsRowDxfId="49"/>
    <tableColumn id="8" name="Article title" dataDxfId="48" totalsRowDxfId="47"/>
    <tableColumn id="9" name="Date of publication" dataDxfId="46" totalsRowDxfId="45"/>
    <tableColumn id="10" name="Fund that APC is paid from (1)" dataDxfId="44" totalsRowDxfId="43"/>
    <tableColumn id="11" name="Fund that APC is paid from (2)" dataDxfId="42" totalsRowDxfId="41"/>
    <tableColumn id="12" name="Fund that APC is paid from (3)" dataDxfId="40" totalsRowDxfId="39"/>
    <tableColumn id="13" name="Funder of research (1)" dataDxfId="38" totalsRowDxfId="37"/>
    <tableColumn id="14" name="Grant ID (1)" dataDxfId="36" totalsRowDxfId="35"/>
    <tableColumn id="15" name="Funder of research (2)" dataDxfId="34" totalsRowDxfId="33"/>
    <tableColumn id="16" name="Grant ID (2)" dataDxfId="32" totalsRowDxfId="31"/>
    <tableColumn id="17" name="Funder of research (3)" dataDxfId="30" totalsRowDxfId="29"/>
    <tableColumn id="18" name="Grant ID (3)" dataDxfId="28" totalsRowDxfId="27"/>
    <tableColumn id="19" name="Date of APC payment" dataDxfId="26" totalsRowDxfId="25"/>
    <tableColumn id="20" name="APC paid (actual currency) excluding VAT" dataDxfId="24" totalsRowDxfId="23"/>
    <tableColumn id="21" name="Currency of APC" dataDxfId="22" totalsRowDxfId="21"/>
    <tableColumn id="22" name="APC paid (£) including VAT if charged" dataDxfId="20" totalsRowDxfId="19"/>
    <tableColumn id="23" name="Additional publication costs (£)" dataDxfId="18" totalsRowDxfId="17"/>
    <tableColumn id="24" name="Discounts, memberships &amp; pre-payment agreements" dataDxfId="16" totalsRowDxfId="15"/>
    <tableColumn id="25" name="Amount of APC charged to COAF grant (including VAT if charged) in £" dataDxfId="14" totalsRowDxfId="13"/>
    <tableColumn id="26" name="Amount of APC charged to RCUK OA fund (including VAT if charged) in £" totalsRowFunction="sum" dataDxfId="12" totalsRowDxfId="11"/>
    <tableColumn id="27" name="Licence" dataDxfId="10" totalsRowDxfId="9"/>
    <tableColumn id="30" name="Month APC paid" dataDxfId="8" totalsRowDxfId="7"/>
    <tableColumn id="28" name="Notes" totalsRowFunction="count" dataDxfId="6" totalsRowDxfId="5"/>
  </tableColumns>
  <tableStyleInfo name="TableStyleLight9" showFirstColumn="0" showLastColumn="0" showRowStripes="0" showColumnStripes="0"/>
</table>
</file>

<file path=xl/tables/table2.xml><?xml version="1.0" encoding="utf-8"?>
<table xmlns="http://schemas.openxmlformats.org/spreadsheetml/2006/main" id="2" name="Table143" displayName="Table143" ref="B43:C50" totalsRowShown="0" headerRowDxfId="4" dataDxfId="3" tableBorderDxfId="2">
  <autoFilter ref="B43:C50"/>
  <tableColumns count="2">
    <tableColumn id="1" name="Other OA costs     " dataDxfId="1" dataCellStyle="Normal 3 3"/>
    <tableColumn id="2" name="Amount" dataDxfId="0"/>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jisc-collections.ac.uk/Jisc-Monitor/APC-data-collection/Jisc-APC-template-FAQ/" TargetMode="External"/><Relationship Id="rId1" Type="http://schemas.openxmlformats.org/officeDocument/2006/relationships/hyperlink" Target="https://www.jisc-collections.ac.uk/Jisc-Monitor/APC-data-collection/"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hyperlink" Target="http://dictionary.casrai.org/APC_Payment/Licence_Type" TargetMode="External"/><Relationship Id="rId13" Type="http://schemas.openxmlformats.org/officeDocument/2006/relationships/hyperlink" Target="http://dictionary.casrai.org/APC_Payment/Source_Fund(s)" TargetMode="External"/><Relationship Id="rId3" Type="http://schemas.openxmlformats.org/officeDocument/2006/relationships/hyperlink" Target="http://dictionary.casrai.org/Journal_Article/ISSN" TargetMode="External"/><Relationship Id="rId7" Type="http://schemas.openxmlformats.org/officeDocument/2006/relationships/hyperlink" Target="http://dictionary.casrai.org/Journal_Article/Publication_Date" TargetMode="External"/><Relationship Id="rId12" Type="http://schemas.openxmlformats.org/officeDocument/2006/relationships/hyperlink" Target="http://dictionary.casrai.org/APC_Payment/Source_Fund(s)" TargetMode="External"/><Relationship Id="rId2" Type="http://schemas.openxmlformats.org/officeDocument/2006/relationships/hyperlink" Target="http://dictionary.casrai.org/Journal_Article/DOI" TargetMode="External"/><Relationship Id="rId1" Type="http://schemas.openxmlformats.org/officeDocument/2006/relationships/hyperlink" Target="http://dictionary.casrai.org/Internal_OA_Cost_Application/External_Notes" TargetMode="External"/><Relationship Id="rId6" Type="http://schemas.openxmlformats.org/officeDocument/2006/relationships/hyperlink" Target="http://dictionary.casrai.org/Journal_Article/Article_Title" TargetMode="External"/><Relationship Id="rId11" Type="http://schemas.openxmlformats.org/officeDocument/2006/relationships/hyperlink" Target="http://dictionary.casrai.org/APC_Payment/Amount_Paid" TargetMode="External"/><Relationship Id="rId5" Type="http://schemas.openxmlformats.org/officeDocument/2006/relationships/hyperlink" Target="http://dictionary.casrai.org/Journal_Article/Journal" TargetMode="External"/><Relationship Id="rId15" Type="http://schemas.openxmlformats.org/officeDocument/2006/relationships/printerSettings" Target="../printerSettings/printerSettings2.bin"/><Relationship Id="rId10" Type="http://schemas.openxmlformats.org/officeDocument/2006/relationships/hyperlink" Target="http://dictionary.casrai.org/APC_Payment/Currency" TargetMode="External"/><Relationship Id="rId4" Type="http://schemas.openxmlformats.org/officeDocument/2006/relationships/hyperlink" Target="http://dictionary.casrai.org/Journal_Article/Publisher_Name" TargetMode="External"/><Relationship Id="rId9" Type="http://schemas.openxmlformats.org/officeDocument/2006/relationships/hyperlink" Target="http://dictionary.casrai.org/APC_Payment/Date" TargetMode="External"/><Relationship Id="rId14" Type="http://schemas.openxmlformats.org/officeDocument/2006/relationships/hyperlink" Target="http://dictionary.casrai.org/APC_Payment/Source_Fund(s)" TargetMode="External"/></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workbookViewId="0">
      <selection activeCell="B24" sqref="B24"/>
    </sheetView>
  </sheetViews>
  <sheetFormatPr defaultRowHeight="15.75" customHeight="1" x14ac:dyDescent="0.2"/>
  <cols>
    <col min="1" max="1" width="27" customWidth="1"/>
    <col min="2" max="2" width="46.85546875" customWidth="1"/>
    <col min="3" max="3" width="58.140625" customWidth="1"/>
  </cols>
  <sheetData>
    <row r="1" spans="1:4" ht="30" customHeight="1" x14ac:dyDescent="0.25">
      <c r="A1" s="215" t="s">
        <v>89</v>
      </c>
      <c r="B1" s="216"/>
      <c r="C1" s="217"/>
      <c r="D1" s="3"/>
    </row>
    <row r="2" spans="1:4" ht="15.75" customHeight="1" x14ac:dyDescent="0.2">
      <c r="A2" s="218" t="s">
        <v>88</v>
      </c>
      <c r="B2" s="219"/>
      <c r="C2" s="4" t="s">
        <v>86</v>
      </c>
    </row>
    <row r="3" spans="1:4" ht="15.75" customHeight="1" x14ac:dyDescent="0.2">
      <c r="A3" s="5" t="s">
        <v>87</v>
      </c>
      <c r="B3" s="6" t="s">
        <v>92</v>
      </c>
      <c r="C3" s="7"/>
      <c r="D3" s="3"/>
    </row>
    <row r="4" spans="1:4" ht="30" customHeight="1" x14ac:dyDescent="0.2">
      <c r="A4" s="203" t="s">
        <v>114</v>
      </c>
      <c r="B4" s="204"/>
      <c r="C4" s="205"/>
      <c r="D4" s="3"/>
    </row>
    <row r="5" spans="1:4" ht="15.75" customHeight="1" x14ac:dyDescent="0.2">
      <c r="A5" s="206" t="s">
        <v>0</v>
      </c>
      <c r="B5" s="207"/>
      <c r="C5" s="208"/>
      <c r="D5" s="3"/>
    </row>
    <row r="6" spans="1:4" ht="37.5" customHeight="1" x14ac:dyDescent="0.2">
      <c r="A6" s="209"/>
      <c r="B6" s="210"/>
      <c r="C6" s="211"/>
      <c r="D6" s="3"/>
    </row>
    <row r="7" spans="1:4" ht="30" customHeight="1" x14ac:dyDescent="0.2">
      <c r="A7" s="212" t="s">
        <v>44</v>
      </c>
      <c r="B7" s="213"/>
      <c r="C7" s="214"/>
      <c r="D7" s="3"/>
    </row>
  </sheetData>
  <mergeCells count="6">
    <mergeCell ref="A4:C4"/>
    <mergeCell ref="A5:C5"/>
    <mergeCell ref="A6:C6"/>
    <mergeCell ref="A7:C7"/>
    <mergeCell ref="A1:C1"/>
    <mergeCell ref="A2:B2"/>
  </mergeCells>
  <hyperlinks>
    <hyperlink ref="C2" r:id="rId1"/>
    <hyperlink ref="B3" r:id="rId2"/>
  </hyperlinks>
  <pageMargins left="0.7" right="0.7" top="0.75" bottom="0.75" header="0.3" footer="0.3"/>
  <pageSetup paperSize="9"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5"/>
  <sheetViews>
    <sheetView topLeftCell="A19" zoomScaleNormal="100" workbookViewId="0">
      <selection activeCell="C43" sqref="C43"/>
    </sheetView>
  </sheetViews>
  <sheetFormatPr defaultColWidth="9.140625" defaultRowHeight="12.75" x14ac:dyDescent="0.2"/>
  <cols>
    <col min="1" max="1" width="13.28515625" style="1" customWidth="1"/>
    <col min="2" max="2" width="57.7109375" style="1" customWidth="1"/>
    <col min="3" max="3" width="71.42578125" style="1" customWidth="1"/>
    <col min="4" max="4" width="19.28515625" style="2" customWidth="1"/>
    <col min="5" max="5" width="20.28515625" style="33" customWidth="1"/>
    <col min="6" max="16384" width="9.140625" style="1"/>
  </cols>
  <sheetData>
    <row r="1" spans="1:5" ht="30" customHeight="1" x14ac:dyDescent="0.25">
      <c r="A1" s="224" t="s">
        <v>96</v>
      </c>
      <c r="B1" s="225"/>
      <c r="C1" s="15"/>
      <c r="D1" s="29"/>
      <c r="E1" s="32"/>
    </row>
    <row r="2" spans="1:5" s="2" customFormat="1" ht="94.9" customHeight="1" x14ac:dyDescent="0.2">
      <c r="A2" s="226" t="s">
        <v>226</v>
      </c>
      <c r="B2" s="227"/>
      <c r="C2" s="16"/>
      <c r="D2" s="11"/>
      <c r="E2" s="11"/>
    </row>
    <row r="3" spans="1:5" s="2" customFormat="1" ht="67.900000000000006" customHeight="1" x14ac:dyDescent="0.2">
      <c r="A3" s="228" t="s">
        <v>224</v>
      </c>
      <c r="B3" s="229"/>
      <c r="C3" s="34"/>
      <c r="D3" s="29"/>
      <c r="E3" s="29"/>
    </row>
    <row r="4" spans="1:5" s="2" customFormat="1" ht="74.45" customHeight="1" x14ac:dyDescent="0.2">
      <c r="A4" s="223" t="s">
        <v>192</v>
      </c>
      <c r="B4" s="223"/>
      <c r="C4" s="35"/>
      <c r="D4" s="29"/>
      <c r="E4" s="29"/>
    </row>
    <row r="5" spans="1:5" s="2" customFormat="1" ht="87" customHeight="1" x14ac:dyDescent="0.2">
      <c r="A5" s="230" t="s">
        <v>225</v>
      </c>
      <c r="B5" s="230"/>
      <c r="C5" s="35"/>
      <c r="D5" s="29"/>
      <c r="E5" s="29"/>
    </row>
    <row r="6" spans="1:5" ht="15.75" customHeight="1" x14ac:dyDescent="0.2">
      <c r="A6" s="30"/>
      <c r="B6" s="30"/>
      <c r="C6" s="17"/>
      <c r="D6" s="29"/>
      <c r="E6" s="32"/>
    </row>
    <row r="7" spans="1:5" ht="28.9" customHeight="1" x14ac:dyDescent="0.2">
      <c r="A7" s="12"/>
      <c r="B7" s="12" t="s">
        <v>194</v>
      </c>
      <c r="C7" s="14" t="s">
        <v>195</v>
      </c>
      <c r="D7" s="31" t="s">
        <v>93</v>
      </c>
      <c r="E7" s="96" t="s">
        <v>94</v>
      </c>
    </row>
    <row r="8" spans="1:5" ht="38.25" x14ac:dyDescent="0.2">
      <c r="A8" s="58" t="s">
        <v>1</v>
      </c>
      <c r="B8" s="90" t="s">
        <v>128</v>
      </c>
      <c r="C8" s="90" t="s">
        <v>129</v>
      </c>
      <c r="D8" s="90" t="s">
        <v>130</v>
      </c>
      <c r="E8" s="89" t="s">
        <v>131</v>
      </c>
    </row>
    <row r="9" spans="1:5" x14ac:dyDescent="0.2">
      <c r="A9" s="221" t="s">
        <v>2</v>
      </c>
      <c r="B9" s="91" t="s">
        <v>3</v>
      </c>
      <c r="C9" s="91" t="s">
        <v>132</v>
      </c>
      <c r="D9" s="91"/>
      <c r="E9" s="64" t="s">
        <v>133</v>
      </c>
    </row>
    <row r="10" spans="1:5" ht="25.5" x14ac:dyDescent="0.2">
      <c r="A10" s="221"/>
      <c r="B10" s="91" t="s">
        <v>4</v>
      </c>
      <c r="C10" s="91" t="s">
        <v>57</v>
      </c>
      <c r="D10" s="91" t="s">
        <v>50</v>
      </c>
      <c r="E10" s="64" t="s">
        <v>103</v>
      </c>
    </row>
    <row r="11" spans="1:5" ht="25.5" x14ac:dyDescent="0.2">
      <c r="A11" s="221"/>
      <c r="B11" s="90" t="s">
        <v>5</v>
      </c>
      <c r="C11" s="90" t="s">
        <v>230</v>
      </c>
      <c r="D11" s="90" t="s">
        <v>51</v>
      </c>
      <c r="E11" s="89" t="s">
        <v>105</v>
      </c>
    </row>
    <row r="12" spans="1:5" ht="38.25" x14ac:dyDescent="0.2">
      <c r="A12" s="221"/>
      <c r="B12" s="90" t="s">
        <v>6</v>
      </c>
      <c r="C12" s="90" t="s">
        <v>231</v>
      </c>
      <c r="D12" s="90"/>
      <c r="E12" s="89" t="s">
        <v>106</v>
      </c>
    </row>
    <row r="13" spans="1:5" ht="25.5" x14ac:dyDescent="0.2">
      <c r="A13" s="221"/>
      <c r="B13" s="90" t="s">
        <v>7</v>
      </c>
      <c r="C13" s="90" t="s">
        <v>232</v>
      </c>
      <c r="D13" s="90" t="s">
        <v>56</v>
      </c>
      <c r="E13" s="89" t="s">
        <v>104</v>
      </c>
    </row>
    <row r="14" spans="1:5" ht="25.5" x14ac:dyDescent="0.2">
      <c r="A14" s="221"/>
      <c r="B14" s="90" t="s">
        <v>8</v>
      </c>
      <c r="C14" s="90" t="s">
        <v>233</v>
      </c>
      <c r="D14" s="90" t="s">
        <v>134</v>
      </c>
      <c r="E14" s="89" t="s">
        <v>49</v>
      </c>
    </row>
    <row r="15" spans="1:5" x14ac:dyDescent="0.2">
      <c r="A15" s="221"/>
      <c r="B15" s="91" t="s">
        <v>9</v>
      </c>
      <c r="C15" s="91" t="s">
        <v>10</v>
      </c>
      <c r="D15" s="91" t="s">
        <v>52</v>
      </c>
      <c r="E15" s="64" t="s">
        <v>107</v>
      </c>
    </row>
    <row r="16" spans="1:5" ht="25.5" x14ac:dyDescent="0.2">
      <c r="A16" s="222"/>
      <c r="B16" s="92" t="s">
        <v>11</v>
      </c>
      <c r="C16" s="92" t="s">
        <v>123</v>
      </c>
      <c r="D16" s="92" t="s">
        <v>53</v>
      </c>
      <c r="E16" s="65" t="s">
        <v>108</v>
      </c>
    </row>
    <row r="17" spans="1:5" ht="38.25" x14ac:dyDescent="0.2">
      <c r="A17" s="220" t="s">
        <v>12</v>
      </c>
      <c r="B17" s="91" t="s">
        <v>13</v>
      </c>
      <c r="C17" s="91" t="s">
        <v>39</v>
      </c>
      <c r="D17" s="91"/>
      <c r="E17" s="64" t="s">
        <v>113</v>
      </c>
    </row>
    <row r="18" spans="1:5" x14ac:dyDescent="0.2">
      <c r="A18" s="221"/>
      <c r="B18" s="90" t="s">
        <v>14</v>
      </c>
      <c r="C18" s="90" t="s">
        <v>15</v>
      </c>
      <c r="D18" s="90"/>
      <c r="E18" s="89" t="s">
        <v>113</v>
      </c>
    </row>
    <row r="19" spans="1:5" x14ac:dyDescent="0.2">
      <c r="A19" s="221"/>
      <c r="B19" s="90" t="s">
        <v>16</v>
      </c>
      <c r="C19" s="90" t="s">
        <v>17</v>
      </c>
      <c r="D19" s="90"/>
      <c r="E19" s="89" t="s">
        <v>113</v>
      </c>
    </row>
    <row r="20" spans="1:5" ht="38.25" x14ac:dyDescent="0.2">
      <c r="A20" s="221"/>
      <c r="B20" s="91" t="s">
        <v>18</v>
      </c>
      <c r="C20" s="91" t="s">
        <v>227</v>
      </c>
      <c r="D20" s="91" t="s">
        <v>54</v>
      </c>
      <c r="E20" s="64"/>
    </row>
    <row r="21" spans="1:5" x14ac:dyDescent="0.2">
      <c r="A21" s="221"/>
      <c r="B21" s="91" t="s">
        <v>45</v>
      </c>
      <c r="C21" s="91" t="s">
        <v>228</v>
      </c>
      <c r="D21" s="91" t="s">
        <v>54</v>
      </c>
      <c r="E21" s="64"/>
    </row>
    <row r="22" spans="1:5" x14ac:dyDescent="0.2">
      <c r="A22" s="221"/>
      <c r="B22" s="90" t="s">
        <v>19</v>
      </c>
      <c r="C22" s="90" t="s">
        <v>60</v>
      </c>
      <c r="D22" s="90" t="s">
        <v>54</v>
      </c>
      <c r="E22" s="89"/>
    </row>
    <row r="23" spans="1:5" x14ac:dyDescent="0.2">
      <c r="A23" s="221"/>
      <c r="B23" s="90" t="s">
        <v>46</v>
      </c>
      <c r="C23" s="90" t="s">
        <v>135</v>
      </c>
      <c r="D23" s="90" t="s">
        <v>54</v>
      </c>
      <c r="E23" s="89"/>
    </row>
    <row r="24" spans="1:5" x14ac:dyDescent="0.2">
      <c r="A24" s="221"/>
      <c r="B24" s="90" t="s">
        <v>20</v>
      </c>
      <c r="C24" s="90" t="s">
        <v>61</v>
      </c>
      <c r="D24" s="90" t="s">
        <v>54</v>
      </c>
      <c r="E24" s="89"/>
    </row>
    <row r="25" spans="1:5" x14ac:dyDescent="0.2">
      <c r="A25" s="222"/>
      <c r="B25" s="90" t="s">
        <v>47</v>
      </c>
      <c r="C25" s="90" t="s">
        <v>136</v>
      </c>
      <c r="D25" s="90" t="s">
        <v>54</v>
      </c>
      <c r="E25" s="89"/>
    </row>
    <row r="26" spans="1:5" ht="38.25" x14ac:dyDescent="0.2">
      <c r="A26" s="220" t="s">
        <v>21</v>
      </c>
      <c r="B26" s="92" t="s">
        <v>22</v>
      </c>
      <c r="C26" s="92" t="s">
        <v>137</v>
      </c>
      <c r="D26" s="92"/>
      <c r="E26" s="65" t="s">
        <v>110</v>
      </c>
    </row>
    <row r="27" spans="1:5" ht="51" x14ac:dyDescent="0.2">
      <c r="A27" s="221"/>
      <c r="B27" s="90" t="s">
        <v>42</v>
      </c>
      <c r="C27" s="90" t="s">
        <v>138</v>
      </c>
      <c r="D27" s="90"/>
      <c r="E27" s="89" t="s">
        <v>112</v>
      </c>
    </row>
    <row r="28" spans="1:5" x14ac:dyDescent="0.2">
      <c r="A28" s="221"/>
      <c r="B28" s="90" t="s">
        <v>23</v>
      </c>
      <c r="C28" s="90" t="s">
        <v>124</v>
      </c>
      <c r="D28" s="90"/>
      <c r="E28" s="89" t="s">
        <v>111</v>
      </c>
    </row>
    <row r="29" spans="1:5" ht="51" x14ac:dyDescent="0.2">
      <c r="A29" s="221"/>
      <c r="B29" s="91" t="s">
        <v>28</v>
      </c>
      <c r="C29" s="91" t="s">
        <v>125</v>
      </c>
      <c r="D29" s="91"/>
      <c r="E29" s="64"/>
    </row>
    <row r="30" spans="1:5" ht="38.25" x14ac:dyDescent="0.2">
      <c r="A30" s="221"/>
      <c r="B30" s="93" t="s">
        <v>43</v>
      </c>
      <c r="C30" s="93" t="s">
        <v>59</v>
      </c>
      <c r="D30" s="93"/>
      <c r="E30" s="70"/>
    </row>
    <row r="31" spans="1:5" ht="38.25" x14ac:dyDescent="0.2">
      <c r="A31" s="221"/>
      <c r="B31" s="91" t="s">
        <v>24</v>
      </c>
      <c r="C31" s="91" t="s">
        <v>126</v>
      </c>
      <c r="D31" s="91" t="s">
        <v>49</v>
      </c>
      <c r="E31" s="64"/>
    </row>
    <row r="32" spans="1:5" x14ac:dyDescent="0.2">
      <c r="A32" s="221"/>
      <c r="B32" s="94" t="s">
        <v>25</v>
      </c>
      <c r="C32" s="94" t="s">
        <v>85</v>
      </c>
      <c r="D32" s="94" t="s">
        <v>49</v>
      </c>
      <c r="E32" s="73"/>
    </row>
    <row r="33" spans="1:5" ht="25.5" x14ac:dyDescent="0.2">
      <c r="A33" s="222"/>
      <c r="B33" s="93" t="s">
        <v>48</v>
      </c>
      <c r="C33" s="93" t="s">
        <v>127</v>
      </c>
      <c r="D33" s="93" t="s">
        <v>49</v>
      </c>
      <c r="E33" s="70"/>
    </row>
    <row r="34" spans="1:5" ht="25.5" x14ac:dyDescent="0.2">
      <c r="A34" s="58" t="s">
        <v>26</v>
      </c>
      <c r="B34" s="91" t="s">
        <v>29</v>
      </c>
      <c r="C34" s="91" t="s">
        <v>58</v>
      </c>
      <c r="D34" s="91" t="s">
        <v>55</v>
      </c>
      <c r="E34" s="64" t="s">
        <v>109</v>
      </c>
    </row>
    <row r="35" spans="1:5" ht="25.5" x14ac:dyDescent="0.2">
      <c r="A35" s="13" t="s">
        <v>27</v>
      </c>
      <c r="B35" s="95" t="s">
        <v>27</v>
      </c>
      <c r="C35" s="95" t="s">
        <v>95</v>
      </c>
      <c r="D35" s="95"/>
      <c r="E35" s="71" t="s">
        <v>102</v>
      </c>
    </row>
  </sheetData>
  <mergeCells count="8">
    <mergeCell ref="A17:A25"/>
    <mergeCell ref="A4:B4"/>
    <mergeCell ref="A1:B1"/>
    <mergeCell ref="A26:A33"/>
    <mergeCell ref="A2:B2"/>
    <mergeCell ref="A3:B3"/>
    <mergeCell ref="A9:A16"/>
    <mergeCell ref="A5:B5"/>
  </mergeCells>
  <hyperlinks>
    <hyperlink ref="E35" r:id="rId1"/>
    <hyperlink ref="E10" r:id="rId2"/>
    <hyperlink ref="E13" r:id="rId3"/>
    <hyperlink ref="E11" r:id="rId4"/>
    <hyperlink ref="E12" r:id="rId5"/>
    <hyperlink ref="E15" r:id="rId6"/>
    <hyperlink ref="E16" r:id="rId7"/>
    <hyperlink ref="E34" r:id="rId8"/>
    <hyperlink ref="E26" r:id="rId9"/>
    <hyperlink ref="E28" r:id="rId10"/>
    <hyperlink ref="E27" r:id="rId11"/>
    <hyperlink ref="E17" r:id="rId12"/>
    <hyperlink ref="E18" r:id="rId13"/>
    <hyperlink ref="E19" r:id="rId14"/>
  </hyperlinks>
  <pageMargins left="0.7" right="0.7" top="0.75" bottom="0.75" header="0.3" footer="0.3"/>
  <pageSetup paperSize="9" orientation="portrait" r:id="rId1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D86"/>
  <sheetViews>
    <sheetView zoomScaleNormal="100" zoomScaleSheetLayoutView="100" workbookViewId="0">
      <pane ySplit="4" topLeftCell="A20" activePane="bottomLeft" state="frozen"/>
      <selection pane="bottomLeft" activeCell="I5" sqref="I5"/>
    </sheetView>
  </sheetViews>
  <sheetFormatPr defaultColWidth="10.7109375" defaultRowHeight="15.75" customHeight="1" x14ac:dyDescent="0.2"/>
  <cols>
    <col min="1" max="1" width="13.140625" style="38" customWidth="1"/>
    <col min="2" max="3" width="10.7109375" style="36"/>
    <col min="4" max="7" width="10.7109375" style="36" hidden="1" customWidth="1"/>
    <col min="8" max="8" width="44.42578125" style="119" customWidth="1"/>
    <col min="9" max="9" width="44" style="38" customWidth="1"/>
    <col min="10" max="12" width="10.7109375" style="36" customWidth="1"/>
    <col min="13" max="13" width="48.85546875" style="36" customWidth="1"/>
    <col min="14" max="14" width="21.42578125" style="36" customWidth="1"/>
    <col min="15" max="18" width="10.7109375" style="36" customWidth="1"/>
    <col min="19" max="19" width="13.42578125" style="38" customWidth="1"/>
    <col min="20" max="23" width="10.7109375" style="36" customWidth="1"/>
    <col min="24" max="24" width="13" style="36" customWidth="1"/>
    <col min="25" max="25" width="10.7109375" style="36" customWidth="1"/>
    <col min="26" max="26" width="18.140625" style="36" customWidth="1"/>
    <col min="27" max="28" width="10.7109375" style="36" customWidth="1"/>
    <col min="29" max="29" width="16.7109375" style="100" customWidth="1"/>
    <col min="30" max="16384" width="10.7109375" style="36"/>
  </cols>
  <sheetData>
    <row r="1" spans="1:30" s="103" customFormat="1" ht="15.75" customHeight="1" x14ac:dyDescent="0.2">
      <c r="A1" s="101" t="s">
        <v>628</v>
      </c>
      <c r="B1" s="54"/>
      <c r="C1" s="54"/>
      <c r="D1" s="54"/>
      <c r="E1" s="54"/>
      <c r="F1" s="54"/>
      <c r="G1" s="54"/>
      <c r="H1" s="115"/>
      <c r="I1" s="235" t="s">
        <v>223</v>
      </c>
      <c r="J1" s="235"/>
      <c r="K1" s="236" t="s">
        <v>218</v>
      </c>
      <c r="L1" s="236"/>
      <c r="M1" s="237" t="s">
        <v>219</v>
      </c>
      <c r="N1" s="237"/>
      <c r="O1" s="54"/>
      <c r="P1" s="54"/>
      <c r="Q1" s="54"/>
      <c r="R1" s="54"/>
      <c r="S1" s="102"/>
    </row>
    <row r="2" spans="1:30" s="103" customFormat="1" ht="17.45" customHeight="1" thickBot="1" x14ac:dyDescent="0.25">
      <c r="A2" s="101" t="s">
        <v>629</v>
      </c>
      <c r="B2" s="54"/>
      <c r="C2" s="54"/>
      <c r="D2" s="54"/>
      <c r="E2" s="54"/>
      <c r="F2" s="54"/>
      <c r="G2" s="54"/>
      <c r="H2" s="115"/>
      <c r="I2" s="235"/>
      <c r="J2" s="235"/>
      <c r="K2" s="236"/>
      <c r="L2" s="236"/>
      <c r="M2" s="237"/>
      <c r="N2" s="237"/>
      <c r="O2" s="54"/>
      <c r="P2" s="54"/>
      <c r="Q2" s="54"/>
      <c r="R2" s="54"/>
      <c r="S2" s="102"/>
    </row>
    <row r="3" spans="1:30" s="37" customFormat="1" ht="23.45" customHeight="1" x14ac:dyDescent="0.2">
      <c r="A3" s="61"/>
      <c r="B3" s="61"/>
      <c r="C3" s="61"/>
      <c r="D3" s="231" t="s">
        <v>229</v>
      </c>
      <c r="E3" s="232"/>
      <c r="F3" s="232"/>
      <c r="G3" s="233"/>
      <c r="H3" s="116"/>
      <c r="I3" s="61"/>
      <c r="J3" s="60"/>
      <c r="K3" s="60"/>
      <c r="L3" s="60"/>
      <c r="M3" s="60"/>
      <c r="N3" s="60"/>
      <c r="O3" s="60"/>
      <c r="P3" s="60"/>
      <c r="Q3" s="60"/>
      <c r="R3" s="60"/>
      <c r="S3" s="61"/>
      <c r="T3" s="234"/>
      <c r="U3" s="234"/>
      <c r="V3" s="234"/>
      <c r="W3" s="60"/>
      <c r="X3" s="60"/>
      <c r="Y3" s="60"/>
      <c r="Z3" s="60"/>
      <c r="AA3" s="60"/>
      <c r="AB3" s="60"/>
      <c r="AC3" s="98"/>
    </row>
    <row r="4" spans="1:30" s="55" customFormat="1" ht="76.900000000000006" customHeight="1" x14ac:dyDescent="0.2">
      <c r="A4" s="66" t="s">
        <v>128</v>
      </c>
      <c r="B4" s="74" t="s">
        <v>3</v>
      </c>
      <c r="C4" s="74" t="s">
        <v>4</v>
      </c>
      <c r="D4" s="66" t="s">
        <v>5</v>
      </c>
      <c r="E4" s="66" t="s">
        <v>6</v>
      </c>
      <c r="F4" s="66" t="s">
        <v>193</v>
      </c>
      <c r="G4" s="66" t="s">
        <v>8</v>
      </c>
      <c r="H4" s="117" t="s">
        <v>9</v>
      </c>
      <c r="I4" s="76" t="s">
        <v>11</v>
      </c>
      <c r="J4" s="75" t="s">
        <v>13</v>
      </c>
      <c r="K4" s="66" t="s">
        <v>14</v>
      </c>
      <c r="L4" s="66" t="s">
        <v>16</v>
      </c>
      <c r="M4" s="75" t="s">
        <v>18</v>
      </c>
      <c r="N4" s="75" t="s">
        <v>45</v>
      </c>
      <c r="O4" s="66" t="s">
        <v>19</v>
      </c>
      <c r="P4" s="66" t="s">
        <v>46</v>
      </c>
      <c r="Q4" s="66" t="s">
        <v>20</v>
      </c>
      <c r="R4" s="66" t="s">
        <v>47</v>
      </c>
      <c r="S4" s="76" t="s">
        <v>22</v>
      </c>
      <c r="T4" s="66" t="s">
        <v>42</v>
      </c>
      <c r="U4" s="66" t="s">
        <v>23</v>
      </c>
      <c r="V4" s="59" t="s">
        <v>28</v>
      </c>
      <c r="W4" s="67" t="s">
        <v>43</v>
      </c>
      <c r="X4" s="59" t="s">
        <v>24</v>
      </c>
      <c r="Y4" s="72" t="s">
        <v>212</v>
      </c>
      <c r="Z4" s="67" t="s">
        <v>213</v>
      </c>
      <c r="AA4" s="59" t="s">
        <v>29</v>
      </c>
      <c r="AB4" s="74" t="s">
        <v>696</v>
      </c>
      <c r="AC4" s="97" t="s">
        <v>27</v>
      </c>
      <c r="AD4" s="68"/>
    </row>
    <row r="5" spans="1:30" s="191" customFormat="1" ht="76.900000000000006" customHeight="1" x14ac:dyDescent="0.2">
      <c r="A5" s="69" t="s">
        <v>700</v>
      </c>
      <c r="B5" s="64">
        <v>27031516</v>
      </c>
      <c r="C5" s="64" t="s">
        <v>699</v>
      </c>
      <c r="D5" s="69"/>
      <c r="E5" s="69"/>
      <c r="F5" s="69"/>
      <c r="G5" s="69"/>
      <c r="H5" s="91" t="s">
        <v>698</v>
      </c>
      <c r="I5" s="111" t="s">
        <v>697</v>
      </c>
      <c r="J5" s="64" t="s">
        <v>242</v>
      </c>
      <c r="K5" s="69"/>
      <c r="L5" s="69"/>
      <c r="M5" s="64"/>
      <c r="N5" s="64"/>
      <c r="O5" s="69"/>
      <c r="P5" s="69"/>
      <c r="Q5" s="69"/>
      <c r="R5" s="69"/>
      <c r="S5" s="65" t="s">
        <v>701</v>
      </c>
      <c r="T5" s="69"/>
      <c r="U5" s="63" t="s">
        <v>37</v>
      </c>
      <c r="V5" s="192">
        <v>1030.32</v>
      </c>
      <c r="W5" s="70"/>
      <c r="X5" s="64"/>
      <c r="Y5" s="73"/>
      <c r="Z5" s="193">
        <v>1030.32</v>
      </c>
      <c r="AA5" s="64" t="s">
        <v>40</v>
      </c>
      <c r="AB5" s="64"/>
      <c r="AC5" s="99"/>
      <c r="AD5" s="68"/>
    </row>
    <row r="6" spans="1:30" s="82" customFormat="1" ht="13.5" customHeight="1" x14ac:dyDescent="0.2">
      <c r="A6" s="69" t="s">
        <v>537</v>
      </c>
      <c r="B6" s="64">
        <v>27059182</v>
      </c>
      <c r="C6" s="64" t="s">
        <v>236</v>
      </c>
      <c r="D6" s="63" t="s">
        <v>237</v>
      </c>
      <c r="E6" s="63" t="s">
        <v>238</v>
      </c>
      <c r="F6" s="63" t="s">
        <v>239</v>
      </c>
      <c r="G6" s="63" t="s">
        <v>240</v>
      </c>
      <c r="H6" s="91" t="s">
        <v>241</v>
      </c>
      <c r="I6" s="111" t="s">
        <v>534</v>
      </c>
      <c r="J6" s="64" t="s">
        <v>242</v>
      </c>
      <c r="K6" s="79"/>
      <c r="L6" s="79"/>
      <c r="M6" s="64" t="s">
        <v>243</v>
      </c>
      <c r="N6" s="64" t="s">
        <v>244</v>
      </c>
      <c r="O6" s="79"/>
      <c r="P6" s="79"/>
      <c r="Q6" s="79"/>
      <c r="R6" s="79"/>
      <c r="S6" s="65" t="s">
        <v>540</v>
      </c>
      <c r="T6" s="79"/>
      <c r="U6" s="63" t="s">
        <v>37</v>
      </c>
      <c r="V6" s="64">
        <v>1518.6</v>
      </c>
      <c r="W6" s="77"/>
      <c r="X6" s="78"/>
      <c r="Y6" s="80"/>
      <c r="Z6" s="70">
        <v>1518.6</v>
      </c>
      <c r="AA6" s="64" t="s">
        <v>40</v>
      </c>
      <c r="AB6" s="64"/>
      <c r="AC6" s="99"/>
      <c r="AD6" s="81"/>
    </row>
    <row r="7" spans="1:30" s="82" customFormat="1" ht="21.75" customHeight="1" x14ac:dyDescent="0.25">
      <c r="A7" s="69" t="s">
        <v>539</v>
      </c>
      <c r="B7" s="64">
        <v>27022072</v>
      </c>
      <c r="C7" s="64" t="s">
        <v>245</v>
      </c>
      <c r="D7" s="63" t="s">
        <v>246</v>
      </c>
      <c r="E7" s="63" t="s">
        <v>247</v>
      </c>
      <c r="F7" s="63" t="s">
        <v>248</v>
      </c>
      <c r="G7" s="63" t="s">
        <v>249</v>
      </c>
      <c r="H7" s="91" t="s">
        <v>250</v>
      </c>
      <c r="I7" s="111" t="s">
        <v>535</v>
      </c>
      <c r="J7" s="64" t="s">
        <v>242</v>
      </c>
      <c r="K7" s="79"/>
      <c r="L7" s="79"/>
      <c r="M7" s="64" t="s">
        <v>243</v>
      </c>
      <c r="N7" s="64" t="s">
        <v>251</v>
      </c>
      <c r="O7" s="79"/>
      <c r="P7" s="79"/>
      <c r="Q7" s="79"/>
      <c r="R7" s="79"/>
      <c r="S7" s="65" t="s">
        <v>541</v>
      </c>
      <c r="T7" s="79"/>
      <c r="U7" s="63" t="s">
        <v>37</v>
      </c>
      <c r="V7" s="64">
        <v>2040</v>
      </c>
      <c r="W7" s="77"/>
      <c r="X7" s="78"/>
      <c r="Y7" s="80"/>
      <c r="Z7" s="70">
        <v>2040</v>
      </c>
      <c r="AA7" s="64" t="s">
        <v>40</v>
      </c>
      <c r="AB7" s="64"/>
      <c r="AC7" s="132"/>
      <c r="AD7" s="81"/>
    </row>
    <row r="8" spans="1:30" s="82" customFormat="1" ht="15.75" customHeight="1" x14ac:dyDescent="0.25">
      <c r="A8" s="69" t="s">
        <v>196</v>
      </c>
      <c r="B8" s="64">
        <v>27098483</v>
      </c>
      <c r="C8" s="64" t="s">
        <v>258</v>
      </c>
      <c r="D8" s="63" t="s">
        <v>237</v>
      </c>
      <c r="E8" s="63" t="s">
        <v>238</v>
      </c>
      <c r="F8" s="63" t="s">
        <v>239</v>
      </c>
      <c r="G8" s="63" t="s">
        <v>240</v>
      </c>
      <c r="H8" s="91" t="s">
        <v>259</v>
      </c>
      <c r="I8" s="111" t="s">
        <v>542</v>
      </c>
      <c r="J8" s="64" t="s">
        <v>242</v>
      </c>
      <c r="K8" s="79"/>
      <c r="L8" s="79"/>
      <c r="M8" s="64" t="s">
        <v>243</v>
      </c>
      <c r="N8" s="64" t="s">
        <v>260</v>
      </c>
      <c r="O8" s="79"/>
      <c r="P8" s="79"/>
      <c r="Q8" s="79"/>
      <c r="R8" s="79"/>
      <c r="S8" s="65" t="s">
        <v>547</v>
      </c>
      <c r="T8" s="79"/>
      <c r="U8" s="63" t="s">
        <v>37</v>
      </c>
      <c r="V8" s="64">
        <v>1776</v>
      </c>
      <c r="W8" s="77"/>
      <c r="X8" s="78"/>
      <c r="Y8" s="80"/>
      <c r="Z8" s="70">
        <v>888</v>
      </c>
      <c r="AA8" s="64" t="s">
        <v>40</v>
      </c>
      <c r="AB8" s="64"/>
      <c r="AC8" s="132" t="s">
        <v>526</v>
      </c>
      <c r="AD8" s="81"/>
    </row>
    <row r="9" spans="1:30" s="82" customFormat="1" ht="15.75" customHeight="1" x14ac:dyDescent="0.2">
      <c r="A9" s="69" t="s">
        <v>544</v>
      </c>
      <c r="B9" s="64">
        <v>27106911</v>
      </c>
      <c r="C9" s="64" t="s">
        <v>261</v>
      </c>
      <c r="D9" s="63" t="s">
        <v>262</v>
      </c>
      <c r="E9" s="63" t="s">
        <v>546</v>
      </c>
      <c r="F9" s="124"/>
      <c r="G9" s="63" t="s">
        <v>249</v>
      </c>
      <c r="H9" s="91" t="s">
        <v>543</v>
      </c>
      <c r="I9" s="65" t="s">
        <v>542</v>
      </c>
      <c r="J9" s="64" t="s">
        <v>242</v>
      </c>
      <c r="K9" s="63"/>
      <c r="L9" s="63"/>
      <c r="M9" s="64" t="s">
        <v>263</v>
      </c>
      <c r="N9" s="64" t="s">
        <v>264</v>
      </c>
      <c r="O9" s="63"/>
      <c r="P9" s="63"/>
      <c r="Q9" s="63"/>
      <c r="R9" s="63"/>
      <c r="S9" s="65" t="s">
        <v>558</v>
      </c>
      <c r="T9" s="63"/>
      <c r="U9" s="63" t="s">
        <v>37</v>
      </c>
      <c r="V9" s="64">
        <v>1800</v>
      </c>
      <c r="W9" s="70"/>
      <c r="X9" s="64"/>
      <c r="Y9" s="73"/>
      <c r="Z9" s="70">
        <v>1800</v>
      </c>
      <c r="AA9" s="64" t="s">
        <v>40</v>
      </c>
      <c r="AB9" s="64"/>
      <c r="AC9" s="99" t="s">
        <v>527</v>
      </c>
      <c r="AD9" s="81"/>
    </row>
    <row r="10" spans="1:30" s="62" customFormat="1" ht="15.75" customHeight="1" x14ac:dyDescent="0.2">
      <c r="A10" s="69" t="s">
        <v>538</v>
      </c>
      <c r="B10" s="64">
        <v>27098107</v>
      </c>
      <c r="C10" s="64" t="s">
        <v>252</v>
      </c>
      <c r="D10" s="63" t="s">
        <v>253</v>
      </c>
      <c r="E10" s="63" t="s">
        <v>254</v>
      </c>
      <c r="F10" s="123" t="s">
        <v>255</v>
      </c>
      <c r="G10" s="63" t="s">
        <v>249</v>
      </c>
      <c r="H10" s="91" t="s">
        <v>256</v>
      </c>
      <c r="I10" s="111" t="s">
        <v>536</v>
      </c>
      <c r="J10" s="64" t="s">
        <v>242</v>
      </c>
      <c r="K10" s="79"/>
      <c r="L10" s="79"/>
      <c r="M10" s="64" t="s">
        <v>243</v>
      </c>
      <c r="N10" s="64" t="s">
        <v>257</v>
      </c>
      <c r="O10" s="79"/>
      <c r="P10" s="79"/>
      <c r="Q10" s="79"/>
      <c r="R10" s="79"/>
      <c r="S10" s="65" t="s">
        <v>536</v>
      </c>
      <c r="T10" s="79"/>
      <c r="U10" s="63" t="s">
        <v>37</v>
      </c>
      <c r="V10" s="64">
        <v>2145.6</v>
      </c>
      <c r="W10" s="77"/>
      <c r="X10" s="78"/>
      <c r="Y10" s="80"/>
      <c r="Z10" s="70">
        <v>2145.6</v>
      </c>
      <c r="AA10" s="64" t="s">
        <v>40</v>
      </c>
      <c r="AB10" s="64"/>
      <c r="AC10" s="99"/>
      <c r="AD10" s="54"/>
    </row>
    <row r="11" spans="1:30" s="62" customFormat="1" ht="15.75" customHeight="1" x14ac:dyDescent="0.2">
      <c r="A11" s="69" t="s">
        <v>560</v>
      </c>
      <c r="B11" s="64" t="s">
        <v>562</v>
      </c>
      <c r="C11" s="64" t="s">
        <v>271</v>
      </c>
      <c r="D11" s="63" t="s">
        <v>262</v>
      </c>
      <c r="E11" s="63" t="s">
        <v>272</v>
      </c>
      <c r="F11" s="124" t="s">
        <v>561</v>
      </c>
      <c r="G11" s="63" t="s">
        <v>249</v>
      </c>
      <c r="H11" s="91" t="s">
        <v>273</v>
      </c>
      <c r="I11" s="65" t="s">
        <v>559</v>
      </c>
      <c r="J11" s="64" t="s">
        <v>242</v>
      </c>
      <c r="K11" s="63"/>
      <c r="L11" s="63"/>
      <c r="M11" s="64" t="s">
        <v>243</v>
      </c>
      <c r="N11" s="64" t="s">
        <v>274</v>
      </c>
      <c r="O11" s="63"/>
      <c r="P11" s="63"/>
      <c r="Q11" s="63"/>
      <c r="R11" s="63"/>
      <c r="S11" s="65" t="s">
        <v>563</v>
      </c>
      <c r="T11" s="63"/>
      <c r="U11" s="63" t="s">
        <v>37</v>
      </c>
      <c r="V11" s="64">
        <v>2550</v>
      </c>
      <c r="W11" s="70"/>
      <c r="X11" s="64"/>
      <c r="Y11" s="73"/>
      <c r="Z11" s="70">
        <v>2550</v>
      </c>
      <c r="AA11" s="64" t="s">
        <v>40</v>
      </c>
      <c r="AB11" s="64"/>
      <c r="AC11" s="99" t="s">
        <v>528</v>
      </c>
      <c r="AD11" s="54"/>
    </row>
    <row r="12" spans="1:30" s="62" customFormat="1" ht="15.75" customHeight="1" x14ac:dyDescent="0.2">
      <c r="A12" s="69" t="s">
        <v>601</v>
      </c>
      <c r="B12" s="64">
        <v>27183131</v>
      </c>
      <c r="C12" s="64" t="s">
        <v>275</v>
      </c>
      <c r="D12" s="63" t="s">
        <v>276</v>
      </c>
      <c r="E12" s="63" t="s">
        <v>277</v>
      </c>
      <c r="F12" s="123" t="s">
        <v>278</v>
      </c>
      <c r="G12" s="63" t="s">
        <v>249</v>
      </c>
      <c r="H12" s="91" t="s">
        <v>279</v>
      </c>
      <c r="I12" s="65" t="s">
        <v>540</v>
      </c>
      <c r="J12" s="64" t="s">
        <v>242</v>
      </c>
      <c r="K12" s="63"/>
      <c r="L12" s="63"/>
      <c r="M12" s="64" t="s">
        <v>263</v>
      </c>
      <c r="N12" s="64" t="s">
        <v>280</v>
      </c>
      <c r="O12" s="63"/>
      <c r="P12" s="63"/>
      <c r="Q12" s="63"/>
      <c r="R12" s="63"/>
      <c r="S12" s="65" t="s">
        <v>564</v>
      </c>
      <c r="T12" s="63"/>
      <c r="U12" s="63" t="s">
        <v>281</v>
      </c>
      <c r="V12" s="64">
        <v>2710.88</v>
      </c>
      <c r="W12" s="70"/>
      <c r="X12" s="64"/>
      <c r="Y12" s="73"/>
      <c r="Z12" s="70">
        <v>3427.36</v>
      </c>
      <c r="AA12" s="64" t="s">
        <v>40</v>
      </c>
      <c r="AB12" s="64"/>
      <c r="AC12" s="99" t="s">
        <v>529</v>
      </c>
      <c r="AD12" s="54"/>
    </row>
    <row r="13" spans="1:30" s="62" customFormat="1" ht="15.75" customHeight="1" x14ac:dyDescent="0.2">
      <c r="A13" s="69" t="s">
        <v>559</v>
      </c>
      <c r="B13" s="64">
        <v>27186984</v>
      </c>
      <c r="C13" s="64" t="s">
        <v>299</v>
      </c>
      <c r="D13" s="63" t="s">
        <v>300</v>
      </c>
      <c r="E13" s="63" t="s">
        <v>301</v>
      </c>
      <c r="F13" s="112"/>
      <c r="G13" s="63" t="s">
        <v>240</v>
      </c>
      <c r="H13" s="91" t="s">
        <v>302</v>
      </c>
      <c r="I13" s="65" t="s">
        <v>607</v>
      </c>
      <c r="J13" s="64" t="s">
        <v>242</v>
      </c>
      <c r="K13" s="63"/>
      <c r="L13" s="63"/>
      <c r="M13" s="64" t="s">
        <v>243</v>
      </c>
      <c r="N13" s="64" t="s">
        <v>303</v>
      </c>
      <c r="O13" s="63"/>
      <c r="P13" s="63"/>
      <c r="Q13" s="63"/>
      <c r="R13" s="63"/>
      <c r="S13" s="65" t="s">
        <v>567</v>
      </c>
      <c r="T13" s="63"/>
      <c r="U13" s="63" t="s">
        <v>270</v>
      </c>
      <c r="V13" s="64">
        <v>1536.78</v>
      </c>
      <c r="W13" s="70"/>
      <c r="X13" s="64"/>
      <c r="Y13" s="73"/>
      <c r="Z13" s="70">
        <v>2250</v>
      </c>
      <c r="AA13" s="64" t="s">
        <v>40</v>
      </c>
      <c r="AB13" s="64"/>
      <c r="AC13" s="99"/>
      <c r="AD13" s="54"/>
    </row>
    <row r="14" spans="1:30" s="62" customFormat="1" ht="15.75" customHeight="1" x14ac:dyDescent="0.2">
      <c r="A14" s="69" t="s">
        <v>602</v>
      </c>
      <c r="B14" s="64">
        <v>27176827</v>
      </c>
      <c r="C14" s="64" t="s">
        <v>282</v>
      </c>
      <c r="D14" s="63" t="s">
        <v>237</v>
      </c>
      <c r="E14" s="63" t="s">
        <v>238</v>
      </c>
      <c r="F14" s="112"/>
      <c r="G14" s="63" t="s">
        <v>240</v>
      </c>
      <c r="H14" s="91" t="s">
        <v>283</v>
      </c>
      <c r="I14" s="65" t="s">
        <v>604</v>
      </c>
      <c r="J14" s="64" t="s">
        <v>242</v>
      </c>
      <c r="K14" s="63"/>
      <c r="L14" s="63"/>
      <c r="M14" s="64" t="s">
        <v>243</v>
      </c>
      <c r="N14" s="64" t="s">
        <v>284</v>
      </c>
      <c r="O14" s="63"/>
      <c r="P14" s="63"/>
      <c r="Q14" s="63"/>
      <c r="R14" s="63"/>
      <c r="S14" s="65" t="s">
        <v>558</v>
      </c>
      <c r="T14" s="63"/>
      <c r="U14" s="63" t="s">
        <v>37</v>
      </c>
      <c r="V14" s="64">
        <v>1518.6</v>
      </c>
      <c r="W14" s="70"/>
      <c r="X14" s="64"/>
      <c r="Y14" s="73"/>
      <c r="Z14" s="70">
        <v>1518.6</v>
      </c>
      <c r="AA14" s="64" t="s">
        <v>40</v>
      </c>
      <c r="AB14" s="64"/>
      <c r="AC14" s="99"/>
      <c r="AD14" s="54"/>
    </row>
    <row r="15" spans="1:30" s="62" customFormat="1" ht="15.75" customHeight="1" x14ac:dyDescent="0.2">
      <c r="A15" s="69" t="s">
        <v>606</v>
      </c>
      <c r="B15" s="64" t="s">
        <v>562</v>
      </c>
      <c r="C15" s="64" t="s">
        <v>285</v>
      </c>
      <c r="D15" s="63" t="s">
        <v>262</v>
      </c>
      <c r="E15" s="63" t="s">
        <v>286</v>
      </c>
      <c r="F15" s="114" t="s">
        <v>605</v>
      </c>
      <c r="G15" s="63" t="s">
        <v>249</v>
      </c>
      <c r="H15" s="91" t="s">
        <v>287</v>
      </c>
      <c r="I15" s="65" t="s">
        <v>547</v>
      </c>
      <c r="J15" s="64" t="s">
        <v>242</v>
      </c>
      <c r="K15" s="63"/>
      <c r="L15" s="63"/>
      <c r="M15" s="64" t="s">
        <v>243</v>
      </c>
      <c r="N15" s="64" t="s">
        <v>288</v>
      </c>
      <c r="O15" s="63"/>
      <c r="P15" s="63"/>
      <c r="Q15" s="63"/>
      <c r="R15" s="63"/>
      <c r="S15" s="65" t="s">
        <v>536</v>
      </c>
      <c r="T15" s="63"/>
      <c r="U15" s="63" t="s">
        <v>37</v>
      </c>
      <c r="V15" s="64">
        <v>2100</v>
      </c>
      <c r="W15" s="70"/>
      <c r="X15" s="64"/>
      <c r="Y15" s="73"/>
      <c r="Z15" s="70">
        <v>2100</v>
      </c>
      <c r="AA15" s="64" t="s">
        <v>40</v>
      </c>
      <c r="AB15" s="64"/>
      <c r="AC15" s="99"/>
      <c r="AD15" s="54"/>
    </row>
    <row r="16" spans="1:30" s="62" customFormat="1" ht="15.75" customHeight="1" x14ac:dyDescent="0.2">
      <c r="A16" s="69" t="s">
        <v>562</v>
      </c>
      <c r="B16" s="64">
        <v>27177885</v>
      </c>
      <c r="C16" s="64" t="s">
        <v>289</v>
      </c>
      <c r="D16" s="63" t="s">
        <v>290</v>
      </c>
      <c r="E16" s="63" t="s">
        <v>291</v>
      </c>
      <c r="F16" s="112"/>
      <c r="G16" s="63" t="s">
        <v>249</v>
      </c>
      <c r="H16" s="91" t="s">
        <v>292</v>
      </c>
      <c r="I16" s="65" t="s">
        <v>547</v>
      </c>
      <c r="J16" s="64" t="s">
        <v>242</v>
      </c>
      <c r="K16" s="63"/>
      <c r="L16" s="63"/>
      <c r="M16" s="64" t="s">
        <v>263</v>
      </c>
      <c r="N16" s="64" t="s">
        <v>293</v>
      </c>
      <c r="O16" s="63"/>
      <c r="P16" s="63"/>
      <c r="Q16" s="63"/>
      <c r="R16" s="63"/>
      <c r="S16" s="65" t="s">
        <v>565</v>
      </c>
      <c r="T16" s="63"/>
      <c r="U16" s="63" t="s">
        <v>37</v>
      </c>
      <c r="V16" s="64">
        <v>1920</v>
      </c>
      <c r="W16" s="70"/>
      <c r="X16" s="64"/>
      <c r="Y16" s="73"/>
      <c r="Z16" s="70">
        <v>1920</v>
      </c>
      <c r="AA16" s="64" t="s">
        <v>40</v>
      </c>
      <c r="AB16" s="64"/>
      <c r="AC16" s="99" t="s">
        <v>530</v>
      </c>
      <c r="AD16" s="54"/>
    </row>
    <row r="17" spans="1:30" s="62" customFormat="1" ht="15.75" customHeight="1" x14ac:dyDescent="0.2">
      <c r="A17" s="69" t="s">
        <v>601</v>
      </c>
      <c r="B17" s="64">
        <v>27177908</v>
      </c>
      <c r="C17" s="64" t="s">
        <v>294</v>
      </c>
      <c r="D17" s="63" t="s">
        <v>295</v>
      </c>
      <c r="E17" s="63" t="s">
        <v>296</v>
      </c>
      <c r="F17" s="112"/>
      <c r="G17" s="63" t="s">
        <v>249</v>
      </c>
      <c r="H17" s="91" t="s">
        <v>297</v>
      </c>
      <c r="I17" s="65" t="s">
        <v>547</v>
      </c>
      <c r="J17" s="64" t="s">
        <v>242</v>
      </c>
      <c r="K17" s="63"/>
      <c r="L17" s="63"/>
      <c r="M17" s="64" t="s">
        <v>263</v>
      </c>
      <c r="N17" s="64" t="s">
        <v>298</v>
      </c>
      <c r="O17" s="63"/>
      <c r="P17" s="63"/>
      <c r="Q17" s="63"/>
      <c r="R17" s="63"/>
      <c r="S17" s="65" t="s">
        <v>566</v>
      </c>
      <c r="T17" s="63"/>
      <c r="U17" s="63" t="s">
        <v>281</v>
      </c>
      <c r="V17" s="64">
        <v>1740.09</v>
      </c>
      <c r="W17" s="70"/>
      <c r="X17" s="64"/>
      <c r="Y17" s="73"/>
      <c r="Z17" s="70">
        <v>2200</v>
      </c>
      <c r="AA17" s="64" t="s">
        <v>40</v>
      </c>
      <c r="AB17" s="64"/>
      <c r="AC17" s="99"/>
      <c r="AD17" s="54"/>
    </row>
    <row r="18" spans="1:30" s="62" customFormat="1" ht="15.75" customHeight="1" x14ac:dyDescent="0.2">
      <c r="A18" s="69" t="s">
        <v>556</v>
      </c>
      <c r="B18" s="64">
        <v>27118357</v>
      </c>
      <c r="C18" s="64" t="s">
        <v>265</v>
      </c>
      <c r="D18" s="63" t="s">
        <v>266</v>
      </c>
      <c r="E18" s="63" t="s">
        <v>267</v>
      </c>
      <c r="F18" s="112"/>
      <c r="G18" s="63" t="s">
        <v>249</v>
      </c>
      <c r="H18" s="91" t="s">
        <v>268</v>
      </c>
      <c r="I18" s="65" t="s">
        <v>555</v>
      </c>
      <c r="J18" s="64" t="s">
        <v>242</v>
      </c>
      <c r="K18" s="63"/>
      <c r="L18" s="63"/>
      <c r="M18" s="64" t="s">
        <v>263</v>
      </c>
      <c r="N18" s="64" t="s">
        <v>269</v>
      </c>
      <c r="O18" s="63"/>
      <c r="P18" s="63"/>
      <c r="Q18" s="63"/>
      <c r="R18" s="63"/>
      <c r="S18" s="65" t="s">
        <v>557</v>
      </c>
      <c r="T18" s="63"/>
      <c r="U18" s="63" t="s">
        <v>270</v>
      </c>
      <c r="V18" s="64">
        <v>2050.58</v>
      </c>
      <c r="W18" s="70"/>
      <c r="X18" s="64"/>
      <c r="Y18" s="73"/>
      <c r="Z18" s="70">
        <v>3000</v>
      </c>
      <c r="AA18" s="64" t="s">
        <v>40</v>
      </c>
      <c r="AB18" s="64"/>
      <c r="AC18" s="99"/>
      <c r="AD18" s="54"/>
    </row>
    <row r="19" spans="1:30" s="62" customFormat="1" ht="15.75" customHeight="1" x14ac:dyDescent="0.2">
      <c r="A19" s="69" t="s">
        <v>562</v>
      </c>
      <c r="B19" s="64">
        <v>27229190</v>
      </c>
      <c r="C19" s="64" t="s">
        <v>304</v>
      </c>
      <c r="D19" s="63" t="s">
        <v>276</v>
      </c>
      <c r="E19" s="63" t="s">
        <v>305</v>
      </c>
      <c r="F19" s="112"/>
      <c r="G19" s="63" t="s">
        <v>249</v>
      </c>
      <c r="H19" s="91" t="s">
        <v>306</v>
      </c>
      <c r="I19" s="65" t="s">
        <v>608</v>
      </c>
      <c r="J19" s="64" t="s">
        <v>242</v>
      </c>
      <c r="K19" s="63"/>
      <c r="L19" s="63"/>
      <c r="M19" s="64" t="s">
        <v>243</v>
      </c>
      <c r="N19" s="64" t="s">
        <v>307</v>
      </c>
      <c r="O19" s="63"/>
      <c r="P19" s="63"/>
      <c r="Q19" s="63"/>
      <c r="R19" s="63"/>
      <c r="S19" s="65" t="s">
        <v>568</v>
      </c>
      <c r="T19" s="63"/>
      <c r="U19" s="63" t="s">
        <v>281</v>
      </c>
      <c r="V19" s="64">
        <v>4148.37</v>
      </c>
      <c r="W19" s="70"/>
      <c r="X19" s="64"/>
      <c r="Y19" s="73"/>
      <c r="Z19" s="70">
        <v>5244.78</v>
      </c>
      <c r="AA19" s="64" t="s">
        <v>40</v>
      </c>
      <c r="AB19" s="64"/>
      <c r="AC19" s="99"/>
      <c r="AD19" s="54"/>
    </row>
    <row r="20" spans="1:30" s="62" customFormat="1" ht="15.75" customHeight="1" x14ac:dyDescent="0.2">
      <c r="A20" s="69" t="s">
        <v>609</v>
      </c>
      <c r="B20" s="64">
        <v>27221125</v>
      </c>
      <c r="C20" s="64" t="s">
        <v>308</v>
      </c>
      <c r="D20" s="63" t="s">
        <v>309</v>
      </c>
      <c r="E20" s="63" t="s">
        <v>310</v>
      </c>
      <c r="F20" s="112"/>
      <c r="G20" s="63" t="s">
        <v>240</v>
      </c>
      <c r="H20" s="91" t="s">
        <v>311</v>
      </c>
      <c r="I20" s="65" t="s">
        <v>608</v>
      </c>
      <c r="J20" s="64" t="s">
        <v>242</v>
      </c>
      <c r="K20" s="63"/>
      <c r="L20" s="63"/>
      <c r="M20" s="64" t="s">
        <v>243</v>
      </c>
      <c r="N20" s="64" t="s">
        <v>312</v>
      </c>
      <c r="O20" s="63"/>
      <c r="P20" s="63"/>
      <c r="Q20" s="63"/>
      <c r="R20" s="63"/>
      <c r="S20" s="65" t="s">
        <v>556</v>
      </c>
      <c r="T20" s="63"/>
      <c r="U20" s="63" t="s">
        <v>37</v>
      </c>
      <c r="V20" s="64">
        <v>1215</v>
      </c>
      <c r="W20" s="70"/>
      <c r="X20" s="64" t="s">
        <v>146</v>
      </c>
      <c r="Y20" s="73"/>
      <c r="Z20" s="70">
        <v>1215</v>
      </c>
      <c r="AA20" s="64" t="s">
        <v>40</v>
      </c>
      <c r="AB20" s="64"/>
      <c r="AC20" s="99"/>
      <c r="AD20" s="54"/>
    </row>
    <row r="21" spans="1:30" s="62" customFormat="1" ht="15.75" customHeight="1" x14ac:dyDescent="0.2">
      <c r="A21" s="69" t="s">
        <v>540</v>
      </c>
      <c r="B21" s="64">
        <v>27338949</v>
      </c>
      <c r="C21" s="64" t="s">
        <v>333</v>
      </c>
      <c r="D21" s="63" t="s">
        <v>334</v>
      </c>
      <c r="E21" s="63" t="s">
        <v>335</v>
      </c>
      <c r="F21" s="112"/>
      <c r="G21" s="63" t="s">
        <v>240</v>
      </c>
      <c r="H21" s="91" t="s">
        <v>336</v>
      </c>
      <c r="I21" s="65" t="s">
        <v>608</v>
      </c>
      <c r="J21" s="64" t="s">
        <v>242</v>
      </c>
      <c r="K21" s="63"/>
      <c r="L21" s="63"/>
      <c r="M21" s="64" t="s">
        <v>243</v>
      </c>
      <c r="N21" s="64" t="s">
        <v>337</v>
      </c>
      <c r="O21" s="63"/>
      <c r="P21" s="63"/>
      <c r="Q21" s="63"/>
      <c r="R21" s="63"/>
      <c r="S21" s="65" t="s">
        <v>567</v>
      </c>
      <c r="T21" s="63"/>
      <c r="U21" s="63" t="s">
        <v>37</v>
      </c>
      <c r="V21" s="64">
        <v>1188</v>
      </c>
      <c r="W21" s="70"/>
      <c r="X21" s="64"/>
      <c r="Y21" s="73"/>
      <c r="Z21" s="70">
        <v>1188</v>
      </c>
      <c r="AA21" s="64" t="s">
        <v>40</v>
      </c>
      <c r="AB21" s="64"/>
      <c r="AC21" s="99"/>
      <c r="AD21" s="54"/>
    </row>
    <row r="22" spans="1:30" s="62" customFormat="1" ht="15.75" customHeight="1" x14ac:dyDescent="0.2">
      <c r="A22" s="69" t="s">
        <v>618</v>
      </c>
      <c r="B22" s="64">
        <v>27354071</v>
      </c>
      <c r="C22" s="64" t="s">
        <v>338</v>
      </c>
      <c r="D22" s="63" t="s">
        <v>309</v>
      </c>
      <c r="E22" s="63" t="s">
        <v>310</v>
      </c>
      <c r="F22" s="112"/>
      <c r="G22" s="63" t="s">
        <v>240</v>
      </c>
      <c r="H22" s="91" t="s">
        <v>339</v>
      </c>
      <c r="I22" s="65" t="s">
        <v>571</v>
      </c>
      <c r="J22" s="64" t="s">
        <v>242</v>
      </c>
      <c r="K22" s="63"/>
      <c r="L22" s="63"/>
      <c r="M22" s="64" t="s">
        <v>263</v>
      </c>
      <c r="N22" s="64" t="s">
        <v>340</v>
      </c>
      <c r="O22" s="63"/>
      <c r="P22" s="63"/>
      <c r="Q22" s="63"/>
      <c r="R22" s="63"/>
      <c r="S22" s="65" t="s">
        <v>571</v>
      </c>
      <c r="T22" s="63"/>
      <c r="U22" s="63" t="s">
        <v>37</v>
      </c>
      <c r="V22" s="64">
        <v>900</v>
      </c>
      <c r="W22" s="70"/>
      <c r="X22" s="64" t="s">
        <v>146</v>
      </c>
      <c r="Y22" s="73"/>
      <c r="Z22" s="70">
        <v>900</v>
      </c>
      <c r="AA22" s="64" t="s">
        <v>40</v>
      </c>
      <c r="AB22" s="64"/>
      <c r="AC22" s="99"/>
      <c r="AD22" s="54"/>
    </row>
    <row r="23" spans="1:30" s="62" customFormat="1" ht="12.6" customHeight="1" x14ac:dyDescent="0.2">
      <c r="A23" s="69" t="s">
        <v>612</v>
      </c>
      <c r="B23" s="64">
        <v>27278469</v>
      </c>
      <c r="C23" s="64" t="s">
        <v>318</v>
      </c>
      <c r="D23" s="63" t="s">
        <v>319</v>
      </c>
      <c r="E23" s="63" t="s">
        <v>320</v>
      </c>
      <c r="F23" s="112"/>
      <c r="G23" s="63" t="s">
        <v>240</v>
      </c>
      <c r="H23" s="91" t="s">
        <v>321</v>
      </c>
      <c r="I23" s="65" t="s">
        <v>613</v>
      </c>
      <c r="J23" s="64" t="s">
        <v>242</v>
      </c>
      <c r="K23" s="63"/>
      <c r="L23" s="63"/>
      <c r="M23" s="64" t="s">
        <v>322</v>
      </c>
      <c r="N23" s="64" t="s">
        <v>323</v>
      </c>
      <c r="O23" s="63"/>
      <c r="P23" s="63"/>
      <c r="Q23" s="63"/>
      <c r="R23" s="63"/>
      <c r="S23" s="65" t="s">
        <v>568</v>
      </c>
      <c r="T23" s="63"/>
      <c r="U23" s="63" t="s">
        <v>37</v>
      </c>
      <c r="V23" s="64">
        <v>1457.4</v>
      </c>
      <c r="W23" s="70"/>
      <c r="X23" s="64"/>
      <c r="Y23" s="73"/>
      <c r="Z23" s="70">
        <v>1457.4</v>
      </c>
      <c r="AA23" s="64" t="s">
        <v>40</v>
      </c>
      <c r="AB23" s="64"/>
      <c r="AC23" s="99"/>
      <c r="AD23" s="54"/>
    </row>
    <row r="24" spans="1:30" s="45" customFormat="1" ht="15.75" customHeight="1" x14ac:dyDescent="0.2">
      <c r="A24" s="69" t="s">
        <v>624</v>
      </c>
      <c r="B24" s="64">
        <v>27279609</v>
      </c>
      <c r="C24" s="64" t="s">
        <v>358</v>
      </c>
      <c r="D24" s="63" t="s">
        <v>359</v>
      </c>
      <c r="E24" s="63" t="s">
        <v>360</v>
      </c>
      <c r="F24" s="112"/>
      <c r="G24" s="63" t="s">
        <v>249</v>
      </c>
      <c r="H24" s="91" t="s">
        <v>361</v>
      </c>
      <c r="I24" s="65" t="s">
        <v>613</v>
      </c>
      <c r="J24" s="64" t="s">
        <v>242</v>
      </c>
      <c r="K24" s="63"/>
      <c r="L24" s="63"/>
      <c r="M24" s="64" t="s">
        <v>362</v>
      </c>
      <c r="N24" s="64" t="s">
        <v>363</v>
      </c>
      <c r="O24" s="63"/>
      <c r="P24" s="63"/>
      <c r="Q24" s="63"/>
      <c r="R24" s="63"/>
      <c r="S24" s="65" t="s">
        <v>575</v>
      </c>
      <c r="T24" s="63"/>
      <c r="U24" s="63" t="s">
        <v>270</v>
      </c>
      <c r="V24" s="64">
        <v>1575.41</v>
      </c>
      <c r="W24" s="70"/>
      <c r="X24" s="64"/>
      <c r="Y24" s="73"/>
      <c r="Z24" s="70">
        <v>2250</v>
      </c>
      <c r="AA24" s="64" t="s">
        <v>40</v>
      </c>
      <c r="AB24" s="64"/>
      <c r="AC24" s="99"/>
    </row>
    <row r="25" spans="1:30" ht="15.75" customHeight="1" x14ac:dyDescent="0.2">
      <c r="A25" s="69" t="s">
        <v>614</v>
      </c>
      <c r="B25" s="64">
        <v>27283160</v>
      </c>
      <c r="C25" s="122" t="s">
        <v>324</v>
      </c>
      <c r="D25" s="123" t="s">
        <v>262</v>
      </c>
      <c r="E25" s="123" t="s">
        <v>325</v>
      </c>
      <c r="F25" s="125"/>
      <c r="G25" s="123" t="s">
        <v>249</v>
      </c>
      <c r="H25" s="126" t="s">
        <v>326</v>
      </c>
      <c r="I25" s="127" t="s">
        <v>615</v>
      </c>
      <c r="J25" s="122" t="s">
        <v>242</v>
      </c>
      <c r="K25" s="123"/>
      <c r="L25" s="123"/>
      <c r="M25" s="122" t="s">
        <v>243</v>
      </c>
      <c r="N25" s="122" t="s">
        <v>327</v>
      </c>
      <c r="O25" s="123"/>
      <c r="P25" s="123"/>
      <c r="Q25" s="123"/>
      <c r="R25" s="123"/>
      <c r="S25" s="65" t="s">
        <v>536</v>
      </c>
      <c r="T25" s="123"/>
      <c r="U25" s="123" t="s">
        <v>37</v>
      </c>
      <c r="V25" s="122">
        <v>2400</v>
      </c>
      <c r="W25" s="128"/>
      <c r="X25" s="122"/>
      <c r="Y25" s="129"/>
      <c r="Z25" s="128">
        <v>2400</v>
      </c>
      <c r="AA25" s="122" t="s">
        <v>40</v>
      </c>
      <c r="AB25" s="64"/>
      <c r="AC25" s="130" t="s">
        <v>531</v>
      </c>
    </row>
    <row r="26" spans="1:30" ht="15.75" customHeight="1" x14ac:dyDescent="0.2">
      <c r="A26" s="69" t="s">
        <v>616</v>
      </c>
      <c r="B26" s="64">
        <v>27324170</v>
      </c>
      <c r="C26" s="122" t="s">
        <v>328</v>
      </c>
      <c r="D26" s="123" t="s">
        <v>329</v>
      </c>
      <c r="E26" s="123" t="s">
        <v>330</v>
      </c>
      <c r="F26" s="125"/>
      <c r="G26" s="123" t="s">
        <v>249</v>
      </c>
      <c r="H26" s="126" t="s">
        <v>331</v>
      </c>
      <c r="I26" s="127" t="s">
        <v>617</v>
      </c>
      <c r="J26" s="122" t="s">
        <v>242</v>
      </c>
      <c r="K26" s="123"/>
      <c r="L26" s="123"/>
      <c r="M26" s="122" t="s">
        <v>243</v>
      </c>
      <c r="N26" s="122" t="s">
        <v>332</v>
      </c>
      <c r="O26" s="123"/>
      <c r="P26" s="123"/>
      <c r="Q26" s="123"/>
      <c r="R26" s="123"/>
      <c r="S26" s="65" t="s">
        <v>570</v>
      </c>
      <c r="T26" s="123"/>
      <c r="U26" s="123" t="s">
        <v>270</v>
      </c>
      <c r="V26" s="122">
        <v>3500</v>
      </c>
      <c r="W26" s="128"/>
      <c r="X26" s="122"/>
      <c r="Y26" s="129"/>
      <c r="Z26" s="128">
        <v>3500</v>
      </c>
      <c r="AA26" s="122" t="s">
        <v>40</v>
      </c>
      <c r="AB26" s="64"/>
      <c r="AC26" s="130"/>
    </row>
    <row r="27" spans="1:30" ht="15.75" customHeight="1" x14ac:dyDescent="0.2">
      <c r="A27" s="69" t="s">
        <v>603</v>
      </c>
      <c r="B27" s="64">
        <v>27400780</v>
      </c>
      <c r="C27" s="106" t="s">
        <v>352</v>
      </c>
      <c r="D27" s="108" t="s">
        <v>237</v>
      </c>
      <c r="E27" s="108" t="s">
        <v>320</v>
      </c>
      <c r="F27" s="113"/>
      <c r="G27" s="108" t="s">
        <v>240</v>
      </c>
      <c r="H27" s="118" t="s">
        <v>353</v>
      </c>
      <c r="I27" s="109" t="s">
        <v>622</v>
      </c>
      <c r="J27" s="106" t="s">
        <v>242</v>
      </c>
      <c r="K27" s="108"/>
      <c r="L27" s="108"/>
      <c r="M27" s="106" t="s">
        <v>263</v>
      </c>
      <c r="N27" s="106" t="s">
        <v>298</v>
      </c>
      <c r="O27" s="108"/>
      <c r="P27" s="108"/>
      <c r="Q27" s="108"/>
      <c r="R27" s="108"/>
      <c r="S27" s="65" t="s">
        <v>567</v>
      </c>
      <c r="T27" s="108"/>
      <c r="U27" s="108" t="s">
        <v>37</v>
      </c>
      <c r="V27" s="106">
        <v>1457.4</v>
      </c>
      <c r="W27" s="105"/>
      <c r="X27" s="106"/>
      <c r="Y27" s="110"/>
      <c r="Z27" s="105">
        <v>1457.4</v>
      </c>
      <c r="AA27" s="106" t="s">
        <v>40</v>
      </c>
      <c r="AB27" s="106"/>
      <c r="AC27" s="107"/>
    </row>
    <row r="28" spans="1:30" ht="15.75" customHeight="1" x14ac:dyDescent="0.2">
      <c r="A28" s="104" t="s">
        <v>625</v>
      </c>
      <c r="B28" s="64">
        <v>26986872</v>
      </c>
      <c r="C28" s="106" t="s">
        <v>364</v>
      </c>
      <c r="D28" s="108" t="s">
        <v>348</v>
      </c>
      <c r="E28" s="108" t="s">
        <v>349</v>
      </c>
      <c r="F28" s="113"/>
      <c r="G28" s="108" t="s">
        <v>249</v>
      </c>
      <c r="H28" s="118" t="s">
        <v>365</v>
      </c>
      <c r="I28" s="109" t="s">
        <v>622</v>
      </c>
      <c r="J28" s="106" t="s">
        <v>242</v>
      </c>
      <c r="K28" s="108"/>
      <c r="L28" s="108"/>
      <c r="M28" s="106" t="s">
        <v>243</v>
      </c>
      <c r="N28" s="106" t="s">
        <v>351</v>
      </c>
      <c r="O28" s="108"/>
      <c r="P28" s="108"/>
      <c r="Q28" s="108"/>
      <c r="R28" s="108"/>
      <c r="S28" s="65" t="s">
        <v>567</v>
      </c>
      <c r="T28" s="108"/>
      <c r="U28" s="108" t="s">
        <v>270</v>
      </c>
      <c r="V28" s="106">
        <v>2858.82</v>
      </c>
      <c r="W28" s="105"/>
      <c r="X28" s="106"/>
      <c r="Y28" s="110"/>
      <c r="Z28" s="105">
        <v>3900</v>
      </c>
      <c r="AA28" s="106" t="s">
        <v>40</v>
      </c>
      <c r="AB28" s="106"/>
      <c r="AC28" s="107"/>
    </row>
    <row r="29" spans="1:30" ht="15.75" customHeight="1" x14ac:dyDescent="0.2">
      <c r="A29" s="104" t="s">
        <v>623</v>
      </c>
      <c r="B29" s="64">
        <v>27448625</v>
      </c>
      <c r="C29" s="106" t="s">
        <v>354</v>
      </c>
      <c r="D29" s="108" t="s">
        <v>253</v>
      </c>
      <c r="E29" s="108" t="s">
        <v>355</v>
      </c>
      <c r="F29" s="113"/>
      <c r="G29" s="108" t="s">
        <v>249</v>
      </c>
      <c r="H29" s="118" t="s">
        <v>356</v>
      </c>
      <c r="I29" s="109" t="s">
        <v>565</v>
      </c>
      <c r="J29" s="106" t="s">
        <v>242</v>
      </c>
      <c r="K29" s="108"/>
      <c r="L29" s="108"/>
      <c r="M29" s="106" t="s">
        <v>243</v>
      </c>
      <c r="N29" s="106" t="s">
        <v>357</v>
      </c>
      <c r="O29" s="108"/>
      <c r="P29" s="108"/>
      <c r="Q29" s="108"/>
      <c r="R29" s="108"/>
      <c r="S29" s="65" t="s">
        <v>574</v>
      </c>
      <c r="T29" s="108"/>
      <c r="U29" s="108" t="s">
        <v>270</v>
      </c>
      <c r="V29" s="106">
        <v>882.35</v>
      </c>
      <c r="W29" s="105"/>
      <c r="X29" s="106"/>
      <c r="Y29" s="110"/>
      <c r="Z29" s="105">
        <v>1155</v>
      </c>
      <c r="AA29" s="106" t="s">
        <v>40</v>
      </c>
      <c r="AB29" s="106"/>
      <c r="AC29" s="107"/>
    </row>
    <row r="30" spans="1:30" ht="15.75" customHeight="1" x14ac:dyDescent="0.2">
      <c r="A30" s="104" t="s">
        <v>619</v>
      </c>
      <c r="B30" s="64">
        <v>27473040</v>
      </c>
      <c r="C30" s="106" t="s">
        <v>344</v>
      </c>
      <c r="D30" s="108" t="s">
        <v>345</v>
      </c>
      <c r="E30" s="108" t="s">
        <v>320</v>
      </c>
      <c r="F30" s="113"/>
      <c r="G30" s="108" t="s">
        <v>240</v>
      </c>
      <c r="H30" s="118" t="s">
        <v>346</v>
      </c>
      <c r="I30" s="109" t="s">
        <v>567</v>
      </c>
      <c r="J30" s="106" t="s">
        <v>242</v>
      </c>
      <c r="K30" s="108"/>
      <c r="L30" s="108"/>
      <c r="M30" s="106" t="s">
        <v>243</v>
      </c>
      <c r="N30" s="106" t="s">
        <v>312</v>
      </c>
      <c r="O30" s="108"/>
      <c r="P30" s="108"/>
      <c r="Q30" s="108"/>
      <c r="R30" s="108"/>
      <c r="S30" s="65" t="s">
        <v>572</v>
      </c>
      <c r="T30" s="108"/>
      <c r="U30" s="108" t="s">
        <v>37</v>
      </c>
      <c r="V30" s="106">
        <v>1457.4</v>
      </c>
      <c r="W30" s="105"/>
      <c r="X30" s="106"/>
      <c r="Y30" s="110"/>
      <c r="Z30" s="105">
        <v>1457.4</v>
      </c>
      <c r="AA30" s="106" t="s">
        <v>40</v>
      </c>
      <c r="AB30" s="106"/>
      <c r="AC30" s="107"/>
    </row>
    <row r="31" spans="1:30" ht="15.75" customHeight="1" x14ac:dyDescent="0.2">
      <c r="A31" s="104" t="s">
        <v>627</v>
      </c>
      <c r="B31" s="64">
        <v>27532291</v>
      </c>
      <c r="C31" s="106" t="s">
        <v>366</v>
      </c>
      <c r="D31" s="108" t="s">
        <v>300</v>
      </c>
      <c r="E31" s="108" t="s">
        <v>367</v>
      </c>
      <c r="F31" s="113"/>
      <c r="G31" s="108" t="s">
        <v>240</v>
      </c>
      <c r="H31" s="118" t="s">
        <v>368</v>
      </c>
      <c r="I31" s="109" t="s">
        <v>626</v>
      </c>
      <c r="J31" s="106" t="s">
        <v>242</v>
      </c>
      <c r="K31" s="108"/>
      <c r="L31" s="108"/>
      <c r="M31" s="106" t="s">
        <v>243</v>
      </c>
      <c r="N31" s="106" t="s">
        <v>369</v>
      </c>
      <c r="O31" s="108"/>
      <c r="P31" s="108"/>
      <c r="Q31" s="108"/>
      <c r="R31" s="108"/>
      <c r="S31" s="65" t="s">
        <v>576</v>
      </c>
      <c r="T31" s="108"/>
      <c r="U31" s="108" t="s">
        <v>270</v>
      </c>
      <c r="V31" s="106">
        <v>1126.18</v>
      </c>
      <c r="W31" s="105"/>
      <c r="X31" s="106"/>
      <c r="Y31" s="110"/>
      <c r="Z31" s="105">
        <v>1495</v>
      </c>
      <c r="AA31" s="106" t="s">
        <v>40</v>
      </c>
      <c r="AB31" s="106"/>
      <c r="AC31" s="107"/>
    </row>
    <row r="32" spans="1:30" ht="15.75" customHeight="1" x14ac:dyDescent="0.2">
      <c r="A32" s="121" t="s">
        <v>536</v>
      </c>
      <c r="B32" s="120">
        <v>27365525</v>
      </c>
      <c r="C32" s="106" t="s">
        <v>516</v>
      </c>
      <c r="D32" s="108" t="s">
        <v>262</v>
      </c>
      <c r="E32" s="108" t="s">
        <v>341</v>
      </c>
      <c r="F32" s="113"/>
      <c r="G32" s="108" t="s">
        <v>249</v>
      </c>
      <c r="H32" s="118" t="s">
        <v>682</v>
      </c>
      <c r="I32" s="109" t="s">
        <v>572</v>
      </c>
      <c r="J32" s="106" t="s">
        <v>242</v>
      </c>
      <c r="K32" s="108" t="s">
        <v>342</v>
      </c>
      <c r="L32" s="108"/>
      <c r="M32" s="106" t="s">
        <v>243</v>
      </c>
      <c r="N32" s="106" t="s">
        <v>307</v>
      </c>
      <c r="O32" s="108" t="s">
        <v>38</v>
      </c>
      <c r="P32" s="108" t="s">
        <v>343</v>
      </c>
      <c r="Q32" s="108"/>
      <c r="R32" s="108"/>
      <c r="S32" s="65" t="s">
        <v>547</v>
      </c>
      <c r="T32" s="108"/>
      <c r="U32" s="108" t="s">
        <v>37</v>
      </c>
      <c r="V32" s="106">
        <v>2550</v>
      </c>
      <c r="W32" s="105"/>
      <c r="X32" s="106"/>
      <c r="Y32" s="110"/>
      <c r="Z32" s="105">
        <v>1275</v>
      </c>
      <c r="AA32" s="106" t="s">
        <v>40</v>
      </c>
      <c r="AB32" s="106"/>
      <c r="AC32" s="131" t="s">
        <v>532</v>
      </c>
    </row>
    <row r="33" spans="1:29" ht="15.75" customHeight="1" x14ac:dyDescent="0.2">
      <c r="A33" s="104" t="s">
        <v>626</v>
      </c>
      <c r="B33" s="64">
        <v>27562086</v>
      </c>
      <c r="C33" s="106" t="s">
        <v>370</v>
      </c>
      <c r="D33" s="108" t="s">
        <v>237</v>
      </c>
      <c r="E33" s="108" t="s">
        <v>371</v>
      </c>
      <c r="F33" s="113"/>
      <c r="G33" s="108" t="s">
        <v>315</v>
      </c>
      <c r="H33" s="118" t="s">
        <v>372</v>
      </c>
      <c r="I33" s="109" t="s">
        <v>630</v>
      </c>
      <c r="J33" s="106" t="s">
        <v>242</v>
      </c>
      <c r="K33" s="108"/>
      <c r="L33" s="108"/>
      <c r="M33" s="106" t="s">
        <v>243</v>
      </c>
      <c r="N33" s="106" t="s">
        <v>373</v>
      </c>
      <c r="O33" s="108"/>
      <c r="P33" s="108"/>
      <c r="Q33" s="108"/>
      <c r="R33" s="108"/>
      <c r="S33" s="65" t="s">
        <v>577</v>
      </c>
      <c r="T33" s="108"/>
      <c r="U33" s="108" t="s">
        <v>37</v>
      </c>
      <c r="V33" s="106">
        <v>1704</v>
      </c>
      <c r="W33" s="105"/>
      <c r="X33" s="106"/>
      <c r="Y33" s="110"/>
      <c r="Z33" s="105">
        <v>1704</v>
      </c>
      <c r="AA33" s="106" t="s">
        <v>40</v>
      </c>
      <c r="AB33" s="106"/>
      <c r="AC33" s="107"/>
    </row>
    <row r="34" spans="1:29" ht="15.75" customHeight="1" x14ac:dyDescent="0.2">
      <c r="A34" s="104" t="s">
        <v>631</v>
      </c>
      <c r="B34" s="64">
        <v>27593334</v>
      </c>
      <c r="C34" s="106" t="s">
        <v>374</v>
      </c>
      <c r="D34" s="108" t="s">
        <v>276</v>
      </c>
      <c r="E34" s="108" t="s">
        <v>375</v>
      </c>
      <c r="F34" s="113"/>
      <c r="G34" s="108" t="s">
        <v>249</v>
      </c>
      <c r="H34" s="118" t="s">
        <v>376</v>
      </c>
      <c r="I34" s="109" t="s">
        <v>632</v>
      </c>
      <c r="J34" s="106" t="s">
        <v>242</v>
      </c>
      <c r="K34" s="108"/>
      <c r="L34" s="108"/>
      <c r="M34" s="106" t="s">
        <v>263</v>
      </c>
      <c r="N34" s="106" t="s">
        <v>377</v>
      </c>
      <c r="O34" s="108"/>
      <c r="P34" s="108"/>
      <c r="Q34" s="108"/>
      <c r="R34" s="108"/>
      <c r="S34" s="65" t="s">
        <v>578</v>
      </c>
      <c r="T34" s="108"/>
      <c r="U34" s="108" t="s">
        <v>281</v>
      </c>
      <c r="V34" s="106">
        <v>2308.77</v>
      </c>
      <c r="W34" s="105"/>
      <c r="X34" s="106"/>
      <c r="Y34" s="110"/>
      <c r="Z34" s="105">
        <v>2705.88</v>
      </c>
      <c r="AA34" s="106" t="s">
        <v>40</v>
      </c>
      <c r="AB34" s="106"/>
      <c r="AC34" s="107"/>
    </row>
    <row r="35" spans="1:29" ht="15.75" customHeight="1" x14ac:dyDescent="0.2">
      <c r="A35" s="104" t="s">
        <v>574</v>
      </c>
      <c r="B35" s="64">
        <v>27622778</v>
      </c>
      <c r="C35" s="106" t="s">
        <v>378</v>
      </c>
      <c r="D35" s="108" t="s">
        <v>276</v>
      </c>
      <c r="E35" s="108" t="s">
        <v>379</v>
      </c>
      <c r="F35" s="113"/>
      <c r="G35" s="108" t="s">
        <v>249</v>
      </c>
      <c r="H35" s="118" t="s">
        <v>380</v>
      </c>
      <c r="I35" s="109" t="s">
        <v>633</v>
      </c>
      <c r="J35" s="106" t="s">
        <v>242</v>
      </c>
      <c r="K35" s="108"/>
      <c r="L35" s="108"/>
      <c r="M35" s="106" t="s">
        <v>263</v>
      </c>
      <c r="N35" s="106" t="s">
        <v>298</v>
      </c>
      <c r="O35" s="108"/>
      <c r="P35" s="108"/>
      <c r="Q35" s="108"/>
      <c r="R35" s="108"/>
      <c r="S35" s="65" t="s">
        <v>579</v>
      </c>
      <c r="T35" s="108"/>
      <c r="U35" s="108" t="s">
        <v>281</v>
      </c>
      <c r="V35" s="106">
        <v>2408.44</v>
      </c>
      <c r="W35" s="105"/>
      <c r="X35" s="106"/>
      <c r="Y35" s="110"/>
      <c r="Z35" s="105">
        <v>2705.88</v>
      </c>
      <c r="AA35" s="106" t="s">
        <v>40</v>
      </c>
      <c r="AB35" s="106"/>
      <c r="AC35" s="107" t="s">
        <v>533</v>
      </c>
    </row>
    <row r="36" spans="1:29" ht="15.75" customHeight="1" x14ac:dyDescent="0.2">
      <c r="A36" s="121" t="s">
        <v>610</v>
      </c>
      <c r="B36" s="64">
        <v>27633883</v>
      </c>
      <c r="C36" s="122" t="s">
        <v>313</v>
      </c>
      <c r="D36" s="123" t="s">
        <v>237</v>
      </c>
      <c r="E36" s="123" t="s">
        <v>314</v>
      </c>
      <c r="F36" s="125"/>
      <c r="G36" s="123" t="s">
        <v>315</v>
      </c>
      <c r="H36" s="126" t="s">
        <v>316</v>
      </c>
      <c r="I36" s="127" t="s">
        <v>611</v>
      </c>
      <c r="J36" s="122" t="s">
        <v>242</v>
      </c>
      <c r="K36" s="123"/>
      <c r="L36" s="123"/>
      <c r="M36" s="122" t="s">
        <v>243</v>
      </c>
      <c r="N36" s="122" t="s">
        <v>317</v>
      </c>
      <c r="O36" s="123"/>
      <c r="P36" s="123"/>
      <c r="Q36" s="123"/>
      <c r="R36" s="123"/>
      <c r="S36" s="65" t="s">
        <v>569</v>
      </c>
      <c r="T36" s="123"/>
      <c r="U36" s="123" t="s">
        <v>37</v>
      </c>
      <c r="V36" s="122">
        <v>1875.6</v>
      </c>
      <c r="W36" s="128"/>
      <c r="X36" s="122"/>
      <c r="Y36" s="129"/>
      <c r="Z36" s="128">
        <v>1875.6</v>
      </c>
      <c r="AA36" s="122" t="s">
        <v>40</v>
      </c>
      <c r="AB36" s="64"/>
      <c r="AC36" s="130"/>
    </row>
    <row r="37" spans="1:29" ht="15.75" customHeight="1" x14ac:dyDescent="0.2">
      <c r="A37" s="104" t="s">
        <v>634</v>
      </c>
      <c r="B37" s="64">
        <v>27725819</v>
      </c>
      <c r="C37" s="106" t="s">
        <v>383</v>
      </c>
      <c r="D37" s="108" t="s">
        <v>384</v>
      </c>
      <c r="E37" s="108" t="s">
        <v>385</v>
      </c>
      <c r="F37" s="113"/>
      <c r="G37" s="108" t="s">
        <v>315</v>
      </c>
      <c r="H37" s="118" t="s">
        <v>386</v>
      </c>
      <c r="I37" s="109" t="s">
        <v>581</v>
      </c>
      <c r="J37" s="106" t="s">
        <v>242</v>
      </c>
      <c r="K37" s="108"/>
      <c r="L37" s="108"/>
      <c r="M37" s="106" t="s">
        <v>243</v>
      </c>
      <c r="N37" s="106" t="s">
        <v>387</v>
      </c>
      <c r="O37" s="108"/>
      <c r="P37" s="108"/>
      <c r="Q37" s="108"/>
      <c r="R37" s="108"/>
      <c r="S37" s="65" t="s">
        <v>581</v>
      </c>
      <c r="T37" s="108"/>
      <c r="U37" s="108" t="s">
        <v>270</v>
      </c>
      <c r="V37" s="106">
        <v>1596.27</v>
      </c>
      <c r="W37" s="105"/>
      <c r="X37" s="106"/>
      <c r="Y37" s="110"/>
      <c r="Z37" s="105">
        <v>2116.5</v>
      </c>
      <c r="AA37" s="106" t="s">
        <v>40</v>
      </c>
      <c r="AB37" s="106"/>
      <c r="AC37" s="107"/>
    </row>
    <row r="38" spans="1:29" ht="15.75" customHeight="1" x14ac:dyDescent="0.2">
      <c r="A38" s="104" t="s">
        <v>562</v>
      </c>
      <c r="B38" s="64">
        <v>27647812</v>
      </c>
      <c r="C38" s="106" t="s">
        <v>689</v>
      </c>
      <c r="D38" s="108" t="s">
        <v>381</v>
      </c>
      <c r="E38" s="108" t="s">
        <v>291</v>
      </c>
      <c r="F38" s="113"/>
      <c r="G38" s="108" t="s">
        <v>249</v>
      </c>
      <c r="H38" s="118" t="s">
        <v>382</v>
      </c>
      <c r="I38" s="109" t="s">
        <v>578</v>
      </c>
      <c r="J38" s="106" t="s">
        <v>242</v>
      </c>
      <c r="K38" s="108"/>
      <c r="L38" s="108"/>
      <c r="M38" s="106" t="s">
        <v>243</v>
      </c>
      <c r="N38" s="106" t="s">
        <v>288</v>
      </c>
      <c r="O38" s="108"/>
      <c r="P38" s="108"/>
      <c r="Q38" s="108"/>
      <c r="R38" s="108"/>
      <c r="S38" s="65" t="s">
        <v>580</v>
      </c>
      <c r="T38" s="108"/>
      <c r="U38" s="108" t="s">
        <v>37</v>
      </c>
      <c r="V38" s="106">
        <v>1600</v>
      </c>
      <c r="W38" s="105"/>
      <c r="X38" s="106"/>
      <c r="Y38" s="110"/>
      <c r="Z38" s="105">
        <v>1600</v>
      </c>
      <c r="AA38" s="106" t="s">
        <v>40</v>
      </c>
      <c r="AB38" s="106"/>
      <c r="AC38" s="107"/>
    </row>
    <row r="39" spans="1:29" ht="15.75" customHeight="1" x14ac:dyDescent="0.2">
      <c r="A39" s="104" t="s">
        <v>636</v>
      </c>
      <c r="B39" s="64">
        <v>27821281</v>
      </c>
      <c r="C39" s="106" t="s">
        <v>388</v>
      </c>
      <c r="D39" s="108" t="s">
        <v>276</v>
      </c>
      <c r="E39" s="108" t="s">
        <v>504</v>
      </c>
      <c r="F39" s="113"/>
      <c r="G39" s="108" t="s">
        <v>240</v>
      </c>
      <c r="H39" s="118" t="s">
        <v>389</v>
      </c>
      <c r="I39" s="109" t="s">
        <v>635</v>
      </c>
      <c r="J39" s="106" t="s">
        <v>242</v>
      </c>
      <c r="K39" s="108"/>
      <c r="L39" s="108"/>
      <c r="M39" s="106" t="s">
        <v>243</v>
      </c>
      <c r="N39" s="106" t="s">
        <v>390</v>
      </c>
      <c r="O39" s="108"/>
      <c r="P39" s="108"/>
      <c r="Q39" s="108"/>
      <c r="R39" s="108"/>
      <c r="S39" s="65" t="s">
        <v>582</v>
      </c>
      <c r="T39" s="108"/>
      <c r="U39" s="108" t="s">
        <v>281</v>
      </c>
      <c r="V39" s="106">
        <v>1701.2</v>
      </c>
      <c r="W39" s="105"/>
      <c r="X39" s="106"/>
      <c r="Y39" s="110"/>
      <c r="Z39" s="105">
        <v>1701.2</v>
      </c>
      <c r="AA39" s="106" t="s">
        <v>40</v>
      </c>
      <c r="AB39" s="106"/>
      <c r="AC39" s="107"/>
    </row>
    <row r="40" spans="1:29" ht="15.75" customHeight="1" x14ac:dyDescent="0.2">
      <c r="A40" s="104" t="s">
        <v>637</v>
      </c>
      <c r="B40" s="64">
        <v>27736963</v>
      </c>
      <c r="C40" s="106" t="s">
        <v>391</v>
      </c>
      <c r="D40" s="108" t="s">
        <v>300</v>
      </c>
      <c r="E40" s="108" t="s">
        <v>392</v>
      </c>
      <c r="F40" s="113"/>
      <c r="G40" s="108" t="s">
        <v>240</v>
      </c>
      <c r="H40" s="118" t="s">
        <v>393</v>
      </c>
      <c r="I40" s="109" t="s">
        <v>637</v>
      </c>
      <c r="J40" s="106" t="s">
        <v>242</v>
      </c>
      <c r="K40" s="108"/>
      <c r="L40" s="108"/>
      <c r="M40" s="106" t="s">
        <v>263</v>
      </c>
      <c r="N40" s="106" t="s">
        <v>394</v>
      </c>
      <c r="O40" s="108"/>
      <c r="P40" s="108"/>
      <c r="Q40" s="108"/>
      <c r="R40" s="108"/>
      <c r="S40" s="65" t="s">
        <v>583</v>
      </c>
      <c r="T40" s="108"/>
      <c r="U40" s="108" t="s">
        <v>270</v>
      </c>
      <c r="V40" s="106">
        <v>1035.53</v>
      </c>
      <c r="W40" s="105"/>
      <c r="X40" s="106"/>
      <c r="Y40" s="110"/>
      <c r="Z40" s="105">
        <v>1035.53</v>
      </c>
      <c r="AA40" s="106" t="s">
        <v>40</v>
      </c>
      <c r="AB40" s="106"/>
      <c r="AC40" s="107"/>
    </row>
    <row r="41" spans="1:29" ht="15.75" customHeight="1" x14ac:dyDescent="0.2">
      <c r="A41" s="104" t="s">
        <v>639</v>
      </c>
      <c r="B41" s="64">
        <v>27764102</v>
      </c>
      <c r="C41" s="106" t="s">
        <v>395</v>
      </c>
      <c r="D41" s="108" t="s">
        <v>300</v>
      </c>
      <c r="E41" s="108" t="s">
        <v>392</v>
      </c>
      <c r="F41" s="113"/>
      <c r="G41" s="108" t="s">
        <v>240</v>
      </c>
      <c r="H41" s="118" t="s">
        <v>396</v>
      </c>
      <c r="I41" s="109" t="s">
        <v>638</v>
      </c>
      <c r="J41" s="106" t="s">
        <v>242</v>
      </c>
      <c r="K41" s="108"/>
      <c r="L41" s="108"/>
      <c r="M41" s="106" t="s">
        <v>243</v>
      </c>
      <c r="N41" s="106" t="s">
        <v>397</v>
      </c>
      <c r="O41" s="108"/>
      <c r="P41" s="108"/>
      <c r="Q41" s="108"/>
      <c r="R41" s="108"/>
      <c r="S41" s="65" t="s">
        <v>584</v>
      </c>
      <c r="T41" s="108"/>
      <c r="U41" s="108" t="s">
        <v>270</v>
      </c>
      <c r="V41" s="136">
        <v>1178.93</v>
      </c>
      <c r="W41" s="105"/>
      <c r="X41" s="106"/>
      <c r="Y41" s="110"/>
      <c r="Z41" s="105">
        <v>1178.93</v>
      </c>
      <c r="AA41" s="106" t="s">
        <v>40</v>
      </c>
      <c r="AB41" s="106"/>
      <c r="AC41" s="107"/>
    </row>
    <row r="42" spans="1:29" ht="15.75" customHeight="1" x14ac:dyDescent="0.2">
      <c r="A42" s="104" t="s">
        <v>620</v>
      </c>
      <c r="B42" s="64">
        <v>27400064</v>
      </c>
      <c r="C42" s="106" t="s">
        <v>347</v>
      </c>
      <c r="D42" s="108" t="s">
        <v>348</v>
      </c>
      <c r="E42" s="108" t="s">
        <v>349</v>
      </c>
      <c r="F42" s="113"/>
      <c r="G42" s="108" t="s">
        <v>249</v>
      </c>
      <c r="H42" s="118" t="s">
        <v>350</v>
      </c>
      <c r="I42" s="109" t="s">
        <v>621</v>
      </c>
      <c r="J42" s="106" t="s">
        <v>242</v>
      </c>
      <c r="K42" s="108"/>
      <c r="L42" s="108"/>
      <c r="M42" s="106" t="s">
        <v>243</v>
      </c>
      <c r="N42" s="106" t="s">
        <v>351</v>
      </c>
      <c r="O42" s="108"/>
      <c r="P42" s="108"/>
      <c r="Q42" s="108"/>
      <c r="R42" s="108"/>
      <c r="S42" s="65" t="s">
        <v>573</v>
      </c>
      <c r="T42" s="108"/>
      <c r="U42" s="108" t="s">
        <v>270</v>
      </c>
      <c r="V42" s="106">
        <v>2756.72</v>
      </c>
      <c r="W42" s="105"/>
      <c r="X42" s="106"/>
      <c r="Y42" s="110"/>
      <c r="Z42" s="105">
        <v>2756.72</v>
      </c>
      <c r="AA42" s="106" t="s">
        <v>40</v>
      </c>
      <c r="AB42" s="106"/>
      <c r="AC42" s="107"/>
    </row>
    <row r="43" spans="1:29" ht="15.75" customHeight="1" x14ac:dyDescent="0.2">
      <c r="A43" s="104" t="s">
        <v>642</v>
      </c>
      <c r="B43" s="64">
        <v>27875528</v>
      </c>
      <c r="C43" s="106" t="s">
        <v>402</v>
      </c>
      <c r="D43" s="108" t="s">
        <v>300</v>
      </c>
      <c r="E43" s="108" t="s">
        <v>403</v>
      </c>
      <c r="F43" s="113"/>
      <c r="G43" s="108" t="s">
        <v>240</v>
      </c>
      <c r="H43" s="118" t="s">
        <v>404</v>
      </c>
      <c r="I43" s="109" t="s">
        <v>641</v>
      </c>
      <c r="J43" s="106" t="s">
        <v>242</v>
      </c>
      <c r="K43" s="108"/>
      <c r="L43" s="108"/>
      <c r="M43" s="106" t="s">
        <v>243</v>
      </c>
      <c r="N43" s="106" t="s">
        <v>397</v>
      </c>
      <c r="O43" s="108"/>
      <c r="P43" s="108"/>
      <c r="Q43" s="108"/>
      <c r="R43" s="108"/>
      <c r="S43" s="65" t="s">
        <v>584</v>
      </c>
      <c r="T43" s="108"/>
      <c r="U43" s="108" t="s">
        <v>270</v>
      </c>
      <c r="V43" s="106">
        <v>2228.54</v>
      </c>
      <c r="W43" s="105"/>
      <c r="X43" s="106"/>
      <c r="Y43" s="110"/>
      <c r="Z43" s="105">
        <v>2228.54</v>
      </c>
      <c r="AA43" s="106" t="s">
        <v>40</v>
      </c>
      <c r="AB43" s="106"/>
      <c r="AC43" s="107"/>
    </row>
    <row r="44" spans="1:29" ht="15.75" customHeight="1" x14ac:dyDescent="0.2">
      <c r="A44" s="104" t="s">
        <v>643</v>
      </c>
      <c r="B44" s="64" t="s">
        <v>562</v>
      </c>
      <c r="C44" s="106" t="s">
        <v>405</v>
      </c>
      <c r="D44" s="108" t="s">
        <v>276</v>
      </c>
      <c r="E44" s="108" t="s">
        <v>406</v>
      </c>
      <c r="F44" s="108" t="s">
        <v>407</v>
      </c>
      <c r="G44" s="108" t="s">
        <v>249</v>
      </c>
      <c r="H44" s="118" t="s">
        <v>408</v>
      </c>
      <c r="I44" s="109" t="s">
        <v>644</v>
      </c>
      <c r="J44" s="106" t="s">
        <v>242</v>
      </c>
      <c r="K44" s="108" t="s">
        <v>342</v>
      </c>
      <c r="L44" s="108"/>
      <c r="M44" s="106" t="s">
        <v>263</v>
      </c>
      <c r="N44" s="106" t="s">
        <v>409</v>
      </c>
      <c r="O44" s="108" t="s">
        <v>38</v>
      </c>
      <c r="P44" s="108" t="s">
        <v>410</v>
      </c>
      <c r="Q44" s="108"/>
      <c r="R44" s="108" t="s">
        <v>411</v>
      </c>
      <c r="S44" s="109" t="s">
        <v>562</v>
      </c>
      <c r="T44" s="108"/>
      <c r="U44" s="108" t="s">
        <v>281</v>
      </c>
      <c r="V44" s="106"/>
      <c r="W44" s="105"/>
      <c r="X44" s="106"/>
      <c r="Y44" s="110"/>
      <c r="Z44" s="105"/>
      <c r="AA44" s="106" t="s">
        <v>40</v>
      </c>
      <c r="AB44" s="106"/>
      <c r="AC44" s="107" t="s">
        <v>691</v>
      </c>
    </row>
    <row r="45" spans="1:29" ht="15.75" customHeight="1" x14ac:dyDescent="0.2">
      <c r="A45" s="104" t="s">
        <v>562</v>
      </c>
      <c r="B45" s="64" t="s">
        <v>562</v>
      </c>
      <c r="C45" s="106" t="s">
        <v>412</v>
      </c>
      <c r="D45" s="108" t="s">
        <v>329</v>
      </c>
      <c r="E45" s="108" t="s">
        <v>413</v>
      </c>
      <c r="F45" s="108" t="s">
        <v>683</v>
      </c>
      <c r="G45" s="108" t="s">
        <v>249</v>
      </c>
      <c r="H45" s="118" t="s">
        <v>414</v>
      </c>
      <c r="I45" s="109" t="s">
        <v>644</v>
      </c>
      <c r="J45" s="106" t="s">
        <v>242</v>
      </c>
      <c r="K45" s="108"/>
      <c r="L45" s="108"/>
      <c r="M45" s="106" t="s">
        <v>243</v>
      </c>
      <c r="N45" s="106" t="s">
        <v>415</v>
      </c>
      <c r="O45" s="108"/>
      <c r="P45" s="108"/>
      <c r="Q45" s="108"/>
      <c r="R45" s="108"/>
      <c r="S45" s="109" t="s">
        <v>585</v>
      </c>
      <c r="T45" s="108"/>
      <c r="U45" s="108" t="s">
        <v>37</v>
      </c>
      <c r="V45" s="106">
        <v>2000</v>
      </c>
      <c r="W45" s="105"/>
      <c r="X45" s="106"/>
      <c r="Y45" s="110"/>
      <c r="Z45" s="105">
        <v>2000</v>
      </c>
      <c r="AA45" s="106" t="s">
        <v>40</v>
      </c>
      <c r="AB45" s="106"/>
      <c r="AC45" s="107"/>
    </row>
    <row r="46" spans="1:29" ht="15.75" customHeight="1" x14ac:dyDescent="0.2">
      <c r="A46" s="104" t="s">
        <v>646</v>
      </c>
      <c r="B46" s="64">
        <v>27902960</v>
      </c>
      <c r="C46" s="106" t="s">
        <v>416</v>
      </c>
      <c r="D46" s="108" t="s">
        <v>276</v>
      </c>
      <c r="E46" s="108" t="s">
        <v>417</v>
      </c>
      <c r="F46" s="113"/>
      <c r="G46" s="108" t="s">
        <v>249</v>
      </c>
      <c r="H46" s="118" t="s">
        <v>418</v>
      </c>
      <c r="I46" s="109" t="s">
        <v>647</v>
      </c>
      <c r="J46" s="106" t="s">
        <v>242</v>
      </c>
      <c r="K46" s="108"/>
      <c r="L46" s="108"/>
      <c r="M46" s="106" t="s">
        <v>243</v>
      </c>
      <c r="N46" s="106" t="s">
        <v>419</v>
      </c>
      <c r="O46" s="108"/>
      <c r="P46" s="108"/>
      <c r="Q46" s="108"/>
      <c r="R46" s="108"/>
      <c r="S46" s="109" t="s">
        <v>584</v>
      </c>
      <c r="T46" s="108"/>
      <c r="U46" s="108" t="s">
        <v>281</v>
      </c>
      <c r="V46" s="106">
        <v>1949.12</v>
      </c>
      <c r="W46" s="105"/>
      <c r="X46" s="106"/>
      <c r="Y46" s="110"/>
      <c r="Z46" s="105">
        <v>1949.12</v>
      </c>
      <c r="AA46" s="106" t="s">
        <v>40</v>
      </c>
      <c r="AB46" s="106"/>
      <c r="AC46" s="107"/>
    </row>
    <row r="47" spans="1:29" ht="15.75" customHeight="1" x14ac:dyDescent="0.2">
      <c r="A47" s="104" t="s">
        <v>648</v>
      </c>
      <c r="B47" s="64">
        <v>27899115</v>
      </c>
      <c r="C47" s="106" t="s">
        <v>420</v>
      </c>
      <c r="D47" s="108" t="s">
        <v>237</v>
      </c>
      <c r="E47" s="108" t="s">
        <v>238</v>
      </c>
      <c r="F47" s="113"/>
      <c r="G47" s="108" t="s">
        <v>240</v>
      </c>
      <c r="H47" s="118" t="s">
        <v>421</v>
      </c>
      <c r="I47" s="109" t="s">
        <v>650</v>
      </c>
      <c r="J47" s="106" t="s">
        <v>242</v>
      </c>
      <c r="K47" s="108"/>
      <c r="L47" s="108"/>
      <c r="M47" s="106" t="s">
        <v>243</v>
      </c>
      <c r="N47" s="106" t="s">
        <v>422</v>
      </c>
      <c r="O47" s="108"/>
      <c r="P47" s="108"/>
      <c r="Q47" s="108"/>
      <c r="R47" s="108"/>
      <c r="S47" s="109" t="s">
        <v>586</v>
      </c>
      <c r="T47" s="108"/>
      <c r="U47" s="108" t="s">
        <v>37</v>
      </c>
      <c r="V47" s="106">
        <v>1518.6</v>
      </c>
      <c r="W47" s="105"/>
      <c r="X47" s="106"/>
      <c r="Y47" s="110"/>
      <c r="Z47" s="105">
        <v>1518.6</v>
      </c>
      <c r="AA47" s="106" t="s">
        <v>40</v>
      </c>
      <c r="AB47" s="106"/>
      <c r="AC47" s="107"/>
    </row>
    <row r="48" spans="1:29" ht="15.75" customHeight="1" x14ac:dyDescent="0.2">
      <c r="A48" s="104" t="s">
        <v>662</v>
      </c>
      <c r="B48" s="64">
        <v>27914741</v>
      </c>
      <c r="C48" s="106" t="s">
        <v>457</v>
      </c>
      <c r="D48" s="108" t="s">
        <v>276</v>
      </c>
      <c r="E48" s="108" t="s">
        <v>458</v>
      </c>
      <c r="F48" s="113"/>
      <c r="G48" s="108" t="s">
        <v>249</v>
      </c>
      <c r="H48" s="118" t="s">
        <v>459</v>
      </c>
      <c r="I48" s="109" t="s">
        <v>658</v>
      </c>
      <c r="J48" s="106" t="s">
        <v>242</v>
      </c>
      <c r="K48" s="108"/>
      <c r="L48" s="108"/>
      <c r="M48" s="106" t="s">
        <v>243</v>
      </c>
      <c r="N48" s="106" t="s">
        <v>460</v>
      </c>
      <c r="O48" s="108"/>
      <c r="P48" s="108"/>
      <c r="Q48" s="108"/>
      <c r="R48" s="108"/>
      <c r="S48" s="109" t="s">
        <v>548</v>
      </c>
      <c r="T48" s="108"/>
      <c r="U48" s="108" t="s">
        <v>281</v>
      </c>
      <c r="V48" s="106">
        <v>2000.56</v>
      </c>
      <c r="W48" s="105"/>
      <c r="X48" s="106"/>
      <c r="Y48" s="110"/>
      <c r="Z48" s="105">
        <v>2000.56</v>
      </c>
      <c r="AA48" s="106" t="s">
        <v>174</v>
      </c>
      <c r="AB48" s="106"/>
      <c r="AC48" s="133" t="s">
        <v>690</v>
      </c>
    </row>
    <row r="49" spans="1:29" ht="15.75" customHeight="1" x14ac:dyDescent="0.2">
      <c r="A49" s="104" t="s">
        <v>651</v>
      </c>
      <c r="B49" s="64" t="s">
        <v>562</v>
      </c>
      <c r="C49" s="106" t="s">
        <v>423</v>
      </c>
      <c r="D49" s="108" t="s">
        <v>309</v>
      </c>
      <c r="E49" s="108" t="s">
        <v>424</v>
      </c>
      <c r="F49" s="108" t="s">
        <v>684</v>
      </c>
      <c r="G49" s="108" t="s">
        <v>240</v>
      </c>
      <c r="H49" s="118" t="s">
        <v>425</v>
      </c>
      <c r="I49" s="109" t="s">
        <v>652</v>
      </c>
      <c r="J49" s="106" t="s">
        <v>242</v>
      </c>
      <c r="K49" s="108"/>
      <c r="L49" s="108"/>
      <c r="M49" s="106" t="s">
        <v>243</v>
      </c>
      <c r="N49" s="106" t="s">
        <v>426</v>
      </c>
      <c r="O49" s="108"/>
      <c r="P49" s="108"/>
      <c r="Q49" s="108"/>
      <c r="R49" s="108"/>
      <c r="S49" s="109" t="s">
        <v>577</v>
      </c>
      <c r="T49" s="108"/>
      <c r="U49" s="108" t="s">
        <v>37</v>
      </c>
      <c r="V49" s="106">
        <v>1530</v>
      </c>
      <c r="W49" s="105"/>
      <c r="X49" s="106" t="s">
        <v>146</v>
      </c>
      <c r="Y49" s="110"/>
      <c r="Z49" s="105">
        <v>1530</v>
      </c>
      <c r="AA49" s="106" t="s">
        <v>40</v>
      </c>
      <c r="AB49" s="106"/>
      <c r="AC49" s="107"/>
    </row>
    <row r="50" spans="1:29" ht="15.75" customHeight="1" x14ac:dyDescent="0.2">
      <c r="A50" s="104" t="s">
        <v>654</v>
      </c>
      <c r="B50" s="64">
        <v>27926933</v>
      </c>
      <c r="C50" s="106" t="s">
        <v>427</v>
      </c>
      <c r="D50" s="108" t="s">
        <v>428</v>
      </c>
      <c r="E50" s="108" t="s">
        <v>301</v>
      </c>
      <c r="F50" s="113"/>
      <c r="G50" s="108" t="s">
        <v>240</v>
      </c>
      <c r="H50" s="118" t="s">
        <v>429</v>
      </c>
      <c r="I50" s="109" t="s">
        <v>653</v>
      </c>
      <c r="J50" s="106" t="s">
        <v>242</v>
      </c>
      <c r="K50" s="108"/>
      <c r="L50" s="108"/>
      <c r="M50" s="106" t="s">
        <v>243</v>
      </c>
      <c r="N50" s="106" t="s">
        <v>303</v>
      </c>
      <c r="O50" s="108"/>
      <c r="P50" s="108"/>
      <c r="Q50" s="108"/>
      <c r="R50" s="108"/>
      <c r="S50" s="109" t="s">
        <v>587</v>
      </c>
      <c r="T50" s="108"/>
      <c r="U50" s="108" t="s">
        <v>270</v>
      </c>
      <c r="V50" s="136">
        <v>1806.07</v>
      </c>
      <c r="W50" s="105"/>
      <c r="X50" s="106"/>
      <c r="Y50" s="110"/>
      <c r="Z50" s="135">
        <v>1806.07</v>
      </c>
      <c r="AA50" s="106" t="s">
        <v>40</v>
      </c>
      <c r="AB50" s="106"/>
      <c r="AC50" s="107"/>
    </row>
    <row r="51" spans="1:29" ht="15.75" customHeight="1" x14ac:dyDescent="0.2">
      <c r="A51" s="104" t="s">
        <v>649</v>
      </c>
      <c r="B51" s="64">
        <v>27931255</v>
      </c>
      <c r="C51" s="106" t="s">
        <v>430</v>
      </c>
      <c r="D51" s="108" t="s">
        <v>237</v>
      </c>
      <c r="E51" s="108" t="s">
        <v>431</v>
      </c>
      <c r="F51" s="113"/>
      <c r="G51" s="108" t="s">
        <v>240</v>
      </c>
      <c r="H51" s="118" t="s">
        <v>432</v>
      </c>
      <c r="I51" s="109" t="s">
        <v>655</v>
      </c>
      <c r="J51" s="106" t="s">
        <v>242</v>
      </c>
      <c r="K51" s="108"/>
      <c r="L51" s="108"/>
      <c r="M51" s="106" t="s">
        <v>263</v>
      </c>
      <c r="N51" s="106" t="s">
        <v>433</v>
      </c>
      <c r="O51" s="108"/>
      <c r="P51" s="108"/>
      <c r="Q51" s="108"/>
      <c r="R51" s="108"/>
      <c r="S51" s="109" t="s">
        <v>586</v>
      </c>
      <c r="T51" s="108"/>
      <c r="U51" s="108" t="s">
        <v>37</v>
      </c>
      <c r="V51" s="106">
        <v>1508.4</v>
      </c>
      <c r="W51" s="105"/>
      <c r="X51" s="106"/>
      <c r="Y51" s="110"/>
      <c r="Z51" s="105">
        <v>1508.4</v>
      </c>
      <c r="AA51" s="106" t="s">
        <v>40</v>
      </c>
      <c r="AB51" s="106"/>
      <c r="AC51" s="107"/>
    </row>
    <row r="52" spans="1:29" ht="15.75" customHeight="1" x14ac:dyDescent="0.2">
      <c r="A52" s="104" t="s">
        <v>641</v>
      </c>
      <c r="B52" s="64">
        <v>27941993</v>
      </c>
      <c r="C52" s="106" t="s">
        <v>434</v>
      </c>
      <c r="D52" s="108" t="s">
        <v>428</v>
      </c>
      <c r="E52" s="108" t="s">
        <v>428</v>
      </c>
      <c r="F52" s="113"/>
      <c r="G52" s="108" t="s">
        <v>240</v>
      </c>
      <c r="H52" s="118" t="s">
        <v>435</v>
      </c>
      <c r="I52" s="109" t="s">
        <v>656</v>
      </c>
      <c r="J52" s="106" t="s">
        <v>242</v>
      </c>
      <c r="K52" s="108"/>
      <c r="L52" s="108"/>
      <c r="M52" s="106" t="s">
        <v>243</v>
      </c>
      <c r="N52" s="106" t="s">
        <v>244</v>
      </c>
      <c r="O52" s="108"/>
      <c r="P52" s="108"/>
      <c r="Q52" s="108"/>
      <c r="R52" s="108"/>
      <c r="S52" s="109" t="s">
        <v>588</v>
      </c>
      <c r="T52" s="108"/>
      <c r="U52" s="108" t="s">
        <v>270</v>
      </c>
      <c r="V52" s="136">
        <v>1200.03</v>
      </c>
      <c r="W52" s="105"/>
      <c r="X52" s="106"/>
      <c r="Y52" s="110"/>
      <c r="Z52" s="135">
        <v>1200.03</v>
      </c>
      <c r="AA52" s="106" t="s">
        <v>40</v>
      </c>
      <c r="AB52" s="106"/>
      <c r="AC52" s="107"/>
    </row>
    <row r="53" spans="1:29" ht="15.75" customHeight="1" x14ac:dyDescent="0.2">
      <c r="A53" s="104" t="s">
        <v>562</v>
      </c>
      <c r="B53" s="64">
        <v>28299370</v>
      </c>
      <c r="C53" s="106" t="s">
        <v>398</v>
      </c>
      <c r="D53" s="108" t="s">
        <v>276</v>
      </c>
      <c r="E53" s="108" t="s">
        <v>399</v>
      </c>
      <c r="F53" s="113"/>
      <c r="G53" s="108" t="s">
        <v>249</v>
      </c>
      <c r="H53" s="118" t="s">
        <v>400</v>
      </c>
      <c r="I53" s="109" t="s">
        <v>640</v>
      </c>
      <c r="J53" s="106" t="s">
        <v>242</v>
      </c>
      <c r="K53" s="108"/>
      <c r="L53" s="108"/>
      <c r="M53" s="106" t="s">
        <v>243</v>
      </c>
      <c r="N53" s="106" t="s">
        <v>401</v>
      </c>
      <c r="O53" s="108"/>
      <c r="P53" s="108"/>
      <c r="Q53" s="108"/>
      <c r="R53" s="108"/>
      <c r="S53" s="127" t="s">
        <v>545</v>
      </c>
      <c r="T53" s="108"/>
      <c r="U53" s="108" t="s">
        <v>281</v>
      </c>
      <c r="V53" s="106">
        <v>4657.3</v>
      </c>
      <c r="W53" s="105"/>
      <c r="X53" s="106"/>
      <c r="Y53" s="110"/>
      <c r="Z53" s="135">
        <v>4657.3</v>
      </c>
      <c r="AA53" s="106" t="s">
        <v>40</v>
      </c>
      <c r="AB53" s="106"/>
      <c r="AC53" s="107"/>
    </row>
    <row r="54" spans="1:29" ht="15.75" customHeight="1" x14ac:dyDescent="0.2">
      <c r="A54" s="104" t="s">
        <v>657</v>
      </c>
      <c r="B54" s="64">
        <v>28038870</v>
      </c>
      <c r="C54" s="106" t="s">
        <v>436</v>
      </c>
      <c r="D54" s="108" t="s">
        <v>276</v>
      </c>
      <c r="E54" s="108" t="s">
        <v>437</v>
      </c>
      <c r="F54" s="113"/>
      <c r="G54" s="108" t="s">
        <v>240</v>
      </c>
      <c r="H54" s="118" t="s">
        <v>438</v>
      </c>
      <c r="I54" s="109" t="s">
        <v>590</v>
      </c>
      <c r="J54" s="106" t="s">
        <v>242</v>
      </c>
      <c r="K54" s="108"/>
      <c r="L54" s="108"/>
      <c r="M54" s="106" t="s">
        <v>243</v>
      </c>
      <c r="N54" s="106" t="s">
        <v>303</v>
      </c>
      <c r="O54" s="108"/>
      <c r="P54" s="108"/>
      <c r="Q54" s="108"/>
      <c r="R54" s="108"/>
      <c r="S54" s="109" t="s">
        <v>588</v>
      </c>
      <c r="T54" s="108"/>
      <c r="U54" s="108" t="s">
        <v>281</v>
      </c>
      <c r="V54" s="106">
        <v>1659.49</v>
      </c>
      <c r="W54" s="105"/>
      <c r="X54" s="106"/>
      <c r="Y54" s="110"/>
      <c r="Z54" s="135">
        <v>1659.49</v>
      </c>
      <c r="AA54" s="106" t="s">
        <v>40</v>
      </c>
      <c r="AB54" s="106"/>
      <c r="AC54" s="107"/>
    </row>
    <row r="55" spans="1:29" ht="15.75" customHeight="1" x14ac:dyDescent="0.2">
      <c r="A55" s="104" t="s">
        <v>582</v>
      </c>
      <c r="B55" s="64">
        <v>28392630</v>
      </c>
      <c r="C55" s="106" t="s">
        <v>439</v>
      </c>
      <c r="D55" s="108" t="s">
        <v>253</v>
      </c>
      <c r="E55" s="108" t="s">
        <v>440</v>
      </c>
      <c r="F55" s="113"/>
      <c r="G55" s="108" t="s">
        <v>249</v>
      </c>
      <c r="H55" s="118" t="s">
        <v>441</v>
      </c>
      <c r="I55" s="109" t="s">
        <v>548</v>
      </c>
      <c r="J55" s="106" t="s">
        <v>242</v>
      </c>
      <c r="K55" s="108"/>
      <c r="L55" s="108"/>
      <c r="M55" s="106" t="s">
        <v>263</v>
      </c>
      <c r="N55" s="106" t="s">
        <v>442</v>
      </c>
      <c r="O55" s="108" t="s">
        <v>443</v>
      </c>
      <c r="P55" s="108"/>
      <c r="Q55" s="108"/>
      <c r="R55" s="108"/>
      <c r="S55" s="109" t="s">
        <v>586</v>
      </c>
      <c r="T55" s="108"/>
      <c r="U55" s="108" t="s">
        <v>37</v>
      </c>
      <c r="V55" s="106">
        <v>2145.6</v>
      </c>
      <c r="W55" s="105"/>
      <c r="X55" s="106"/>
      <c r="Y55" s="110"/>
      <c r="Z55" s="105">
        <v>2145.6</v>
      </c>
      <c r="AA55" s="106" t="s">
        <v>40</v>
      </c>
      <c r="AB55" s="106"/>
      <c r="AC55" s="107"/>
    </row>
    <row r="56" spans="1:29" ht="15.75" customHeight="1" x14ac:dyDescent="0.2">
      <c r="A56" s="104" t="s">
        <v>658</v>
      </c>
      <c r="B56" s="64">
        <v>28003022</v>
      </c>
      <c r="C56" s="64" t="s">
        <v>444</v>
      </c>
      <c r="D56" s="108" t="s">
        <v>237</v>
      </c>
      <c r="E56" s="108" t="s">
        <v>445</v>
      </c>
      <c r="F56" s="113"/>
      <c r="G56" s="108" t="s">
        <v>240</v>
      </c>
      <c r="H56" s="118" t="s">
        <v>446</v>
      </c>
      <c r="I56" s="109" t="s">
        <v>549</v>
      </c>
      <c r="J56" s="106" t="s">
        <v>242</v>
      </c>
      <c r="K56" s="108"/>
      <c r="L56" s="108"/>
      <c r="M56" s="106" t="s">
        <v>243</v>
      </c>
      <c r="N56" s="106" t="s">
        <v>422</v>
      </c>
      <c r="O56" s="108"/>
      <c r="P56" s="108"/>
      <c r="Q56" s="108"/>
      <c r="R56" s="108"/>
      <c r="S56" s="109" t="s">
        <v>589</v>
      </c>
      <c r="T56" s="108"/>
      <c r="U56" s="108" t="s">
        <v>37</v>
      </c>
      <c r="V56" s="106">
        <v>1875.6</v>
      </c>
      <c r="W56" s="105"/>
      <c r="X56" s="106"/>
      <c r="Y56" s="110"/>
      <c r="Z56" s="105">
        <v>1875.6</v>
      </c>
      <c r="AA56" s="106" t="s">
        <v>40</v>
      </c>
      <c r="AB56" s="106"/>
      <c r="AC56" s="107"/>
    </row>
    <row r="57" spans="1:29" ht="15.75" customHeight="1" x14ac:dyDescent="0.2">
      <c r="A57" s="104" t="s">
        <v>659</v>
      </c>
      <c r="B57" s="64">
        <v>28031024</v>
      </c>
      <c r="C57" s="106" t="s">
        <v>447</v>
      </c>
      <c r="D57" s="108" t="s">
        <v>237</v>
      </c>
      <c r="E57" s="108" t="s">
        <v>448</v>
      </c>
      <c r="F57" s="113"/>
      <c r="G57" s="108" t="s">
        <v>240</v>
      </c>
      <c r="H57" s="118" t="s">
        <v>449</v>
      </c>
      <c r="I57" s="109" t="s">
        <v>660</v>
      </c>
      <c r="J57" s="106" t="s">
        <v>242</v>
      </c>
      <c r="K57" s="108"/>
      <c r="L57" s="108"/>
      <c r="M57" s="106" t="s">
        <v>263</v>
      </c>
      <c r="N57" s="106" t="s">
        <v>450</v>
      </c>
      <c r="O57" s="108"/>
      <c r="P57" s="108"/>
      <c r="Q57" s="108"/>
      <c r="R57" s="108"/>
      <c r="S57" s="109" t="s">
        <v>590</v>
      </c>
      <c r="T57" s="108"/>
      <c r="U57" s="108" t="s">
        <v>270</v>
      </c>
      <c r="V57" s="136">
        <v>1200.03</v>
      </c>
      <c r="W57" s="105"/>
      <c r="X57" s="106"/>
      <c r="Y57" s="110"/>
      <c r="Z57" s="135">
        <v>1200.03</v>
      </c>
      <c r="AA57" s="106" t="s">
        <v>40</v>
      </c>
      <c r="AB57" s="106"/>
      <c r="AC57" s="107"/>
    </row>
    <row r="58" spans="1:29" ht="15.75" customHeight="1" x14ac:dyDescent="0.2">
      <c r="A58" s="104" t="s">
        <v>661</v>
      </c>
      <c r="B58" s="64" t="s">
        <v>562</v>
      </c>
      <c r="C58" s="122" t="s">
        <v>451</v>
      </c>
      <c r="D58" s="108" t="s">
        <v>452</v>
      </c>
      <c r="E58" s="108" t="s">
        <v>453</v>
      </c>
      <c r="F58" s="108" t="s">
        <v>685</v>
      </c>
      <c r="G58" s="108" t="s">
        <v>249</v>
      </c>
      <c r="H58" s="118" t="s">
        <v>454</v>
      </c>
      <c r="I58" s="109" t="s">
        <v>660</v>
      </c>
      <c r="J58" s="106" t="s">
        <v>242</v>
      </c>
      <c r="K58" s="108"/>
      <c r="L58" s="108"/>
      <c r="M58" s="106" t="s">
        <v>243</v>
      </c>
      <c r="N58" s="106" t="s">
        <v>455</v>
      </c>
      <c r="O58" s="108"/>
      <c r="P58" s="108"/>
      <c r="Q58" s="108"/>
      <c r="R58" s="108"/>
      <c r="S58" s="109" t="s">
        <v>588</v>
      </c>
      <c r="T58" s="108"/>
      <c r="U58" s="108" t="s">
        <v>281</v>
      </c>
      <c r="V58" s="106">
        <v>2258.5300000000002</v>
      </c>
      <c r="W58" s="105" t="s">
        <v>456</v>
      </c>
      <c r="X58" s="106"/>
      <c r="Y58" s="110"/>
      <c r="Z58" s="135">
        <v>2258.5300000000002</v>
      </c>
      <c r="AA58" s="106" t="s">
        <v>40</v>
      </c>
      <c r="AB58" s="106"/>
      <c r="AC58" s="107"/>
    </row>
    <row r="59" spans="1:29" ht="15.75" customHeight="1" x14ac:dyDescent="0.2">
      <c r="A59" s="104" t="s">
        <v>647</v>
      </c>
      <c r="B59" s="64">
        <v>28077594</v>
      </c>
      <c r="C59" s="106" t="s">
        <v>461</v>
      </c>
      <c r="D59" s="108" t="s">
        <v>246</v>
      </c>
      <c r="E59" s="108" t="s">
        <v>462</v>
      </c>
      <c r="F59" s="113"/>
      <c r="G59" s="108" t="s">
        <v>240</v>
      </c>
      <c r="H59" s="118" t="s">
        <v>463</v>
      </c>
      <c r="I59" s="109" t="s">
        <v>663</v>
      </c>
      <c r="J59" s="106" t="s">
        <v>242</v>
      </c>
      <c r="K59" s="108"/>
      <c r="L59" s="108"/>
      <c r="M59" s="106" t="s">
        <v>362</v>
      </c>
      <c r="N59" s="106" t="s">
        <v>464</v>
      </c>
      <c r="O59" s="108"/>
      <c r="P59" s="108"/>
      <c r="Q59" s="108"/>
      <c r="R59" s="108"/>
      <c r="S59" s="109" t="s">
        <v>590</v>
      </c>
      <c r="T59" s="108"/>
      <c r="U59" s="108" t="s">
        <v>37</v>
      </c>
      <c r="V59" s="106">
        <v>1440</v>
      </c>
      <c r="W59" s="105"/>
      <c r="X59" s="106"/>
      <c r="Y59" s="110"/>
      <c r="Z59" s="105">
        <v>1440</v>
      </c>
      <c r="AA59" s="106" t="s">
        <v>40</v>
      </c>
      <c r="AB59" s="106"/>
      <c r="AC59" s="107"/>
    </row>
    <row r="60" spans="1:29" ht="15.75" customHeight="1" x14ac:dyDescent="0.2">
      <c r="A60" s="104" t="s">
        <v>664</v>
      </c>
      <c r="B60" s="64">
        <v>28127296</v>
      </c>
      <c r="C60" s="106" t="s">
        <v>465</v>
      </c>
      <c r="D60" s="108" t="s">
        <v>466</v>
      </c>
      <c r="E60" s="108" t="s">
        <v>467</v>
      </c>
      <c r="F60" s="113"/>
      <c r="G60" s="108" t="s">
        <v>240</v>
      </c>
      <c r="H60" s="118" t="s">
        <v>468</v>
      </c>
      <c r="I60" s="109" t="s">
        <v>665</v>
      </c>
      <c r="J60" s="106" t="s">
        <v>242</v>
      </c>
      <c r="K60" s="108"/>
      <c r="L60" s="108"/>
      <c r="M60" s="106" t="s">
        <v>243</v>
      </c>
      <c r="N60" s="106" t="s">
        <v>387</v>
      </c>
      <c r="O60" s="108"/>
      <c r="P60" s="108"/>
      <c r="Q60" s="108"/>
      <c r="R60" s="108"/>
      <c r="S60" s="109" t="s">
        <v>591</v>
      </c>
      <c r="T60" s="108"/>
      <c r="U60" s="108" t="s">
        <v>270</v>
      </c>
      <c r="V60" s="106">
        <v>1696.32</v>
      </c>
      <c r="W60" s="105"/>
      <c r="X60" s="106"/>
      <c r="Y60" s="110"/>
      <c r="Z60" s="105">
        <v>1696.32</v>
      </c>
      <c r="AA60" s="106" t="s">
        <v>40</v>
      </c>
      <c r="AB60" s="106"/>
      <c r="AC60" s="107"/>
    </row>
    <row r="61" spans="1:29" ht="15.75" customHeight="1" x14ac:dyDescent="0.2">
      <c r="A61" s="104" t="s">
        <v>562</v>
      </c>
      <c r="B61" s="64">
        <v>28104187</v>
      </c>
      <c r="C61" s="106" t="s">
        <v>469</v>
      </c>
      <c r="D61" s="108" t="s">
        <v>276</v>
      </c>
      <c r="E61" s="108" t="s">
        <v>470</v>
      </c>
      <c r="F61" s="108" t="s">
        <v>471</v>
      </c>
      <c r="G61" s="108" t="s">
        <v>240</v>
      </c>
      <c r="H61" s="118" t="s">
        <v>472</v>
      </c>
      <c r="I61" s="109" t="s">
        <v>666</v>
      </c>
      <c r="J61" s="106" t="s">
        <v>242</v>
      </c>
      <c r="K61" s="108"/>
      <c r="L61" s="108"/>
      <c r="M61" s="106" t="s">
        <v>243</v>
      </c>
      <c r="N61" s="106" t="s">
        <v>473</v>
      </c>
      <c r="O61" s="108"/>
      <c r="P61" s="108"/>
      <c r="Q61" s="108"/>
      <c r="R61" s="108"/>
      <c r="S61" s="109" t="s">
        <v>474</v>
      </c>
      <c r="T61" s="108"/>
      <c r="U61" s="108" t="s">
        <v>270</v>
      </c>
      <c r="V61" s="136">
        <v>4395.2</v>
      </c>
      <c r="W61" s="105" t="s">
        <v>475</v>
      </c>
      <c r="X61" s="106"/>
      <c r="Y61" s="110"/>
      <c r="Z61" s="135">
        <v>4395.2</v>
      </c>
      <c r="AA61" s="106" t="s">
        <v>40</v>
      </c>
      <c r="AB61" s="106"/>
      <c r="AC61" s="107"/>
    </row>
    <row r="62" spans="1:29" ht="15.75" customHeight="1" x14ac:dyDescent="0.2">
      <c r="A62" s="104" t="s">
        <v>664</v>
      </c>
      <c r="B62" s="64">
        <v>28117431</v>
      </c>
      <c r="C62" s="106" t="s">
        <v>476</v>
      </c>
      <c r="D62" s="108" t="s">
        <v>452</v>
      </c>
      <c r="E62" s="108" t="s">
        <v>335</v>
      </c>
      <c r="F62" s="113"/>
      <c r="G62" s="108" t="s">
        <v>240</v>
      </c>
      <c r="H62" s="118" t="s">
        <v>477</v>
      </c>
      <c r="I62" s="109" t="s">
        <v>667</v>
      </c>
      <c r="J62" s="106" t="s">
        <v>242</v>
      </c>
      <c r="K62" s="108"/>
      <c r="L62" s="108"/>
      <c r="M62" s="106" t="s">
        <v>243</v>
      </c>
      <c r="N62" s="106" t="s">
        <v>284</v>
      </c>
      <c r="O62" s="108"/>
      <c r="P62" s="108"/>
      <c r="Q62" s="108"/>
      <c r="R62" s="108"/>
      <c r="S62" s="109" t="s">
        <v>592</v>
      </c>
      <c r="T62" s="108"/>
      <c r="U62" s="108" t="s">
        <v>37</v>
      </c>
      <c r="V62" s="106">
        <v>1188</v>
      </c>
      <c r="W62" s="105"/>
      <c r="X62" s="106"/>
      <c r="Y62" s="110"/>
      <c r="Z62" s="105">
        <v>1188</v>
      </c>
      <c r="AA62" s="106" t="s">
        <v>40</v>
      </c>
      <c r="AB62" s="106"/>
      <c r="AC62" s="107"/>
    </row>
    <row r="63" spans="1:29" ht="15.75" customHeight="1" x14ac:dyDescent="0.2">
      <c r="A63" s="104" t="s">
        <v>593</v>
      </c>
      <c r="B63" s="64">
        <v>28126001</v>
      </c>
      <c r="C63" s="106" t="s">
        <v>520</v>
      </c>
      <c r="D63" s="108" t="s">
        <v>237</v>
      </c>
      <c r="E63" s="108" t="s">
        <v>238</v>
      </c>
      <c r="F63" s="113"/>
      <c r="G63" s="108" t="s">
        <v>240</v>
      </c>
      <c r="H63" s="118" t="s">
        <v>521</v>
      </c>
      <c r="I63" s="109" t="s">
        <v>552</v>
      </c>
      <c r="J63" s="106" t="s">
        <v>242</v>
      </c>
      <c r="K63" s="108"/>
      <c r="L63" s="108"/>
      <c r="M63" s="106" t="s">
        <v>243</v>
      </c>
      <c r="N63" s="106" t="s">
        <v>522</v>
      </c>
      <c r="O63" s="108"/>
      <c r="P63" s="108"/>
      <c r="Q63" s="108"/>
      <c r="R63" s="108"/>
      <c r="S63" s="109" t="s">
        <v>598</v>
      </c>
      <c r="T63" s="108"/>
      <c r="U63" s="108" t="s">
        <v>37</v>
      </c>
      <c r="V63" s="106">
        <v>1776</v>
      </c>
      <c r="W63" s="105"/>
      <c r="X63" s="106"/>
      <c r="Y63" s="110"/>
      <c r="Z63" s="105">
        <v>1776</v>
      </c>
      <c r="AA63" s="106" t="s">
        <v>40</v>
      </c>
      <c r="AB63" s="106"/>
      <c r="AC63" s="107"/>
    </row>
    <row r="64" spans="1:29" ht="15.75" customHeight="1" x14ac:dyDescent="0.2">
      <c r="A64" s="104" t="s">
        <v>621</v>
      </c>
      <c r="B64" s="64">
        <v>28134978</v>
      </c>
      <c r="C64" s="106" t="s">
        <v>478</v>
      </c>
      <c r="D64" s="108" t="s">
        <v>329</v>
      </c>
      <c r="E64" s="108" t="s">
        <v>479</v>
      </c>
      <c r="F64" s="113"/>
      <c r="G64" s="108" t="s">
        <v>249</v>
      </c>
      <c r="H64" s="118" t="s">
        <v>480</v>
      </c>
      <c r="I64" s="109" t="s">
        <v>668</v>
      </c>
      <c r="J64" s="106" t="s">
        <v>242</v>
      </c>
      <c r="K64" s="108"/>
      <c r="L64" s="108"/>
      <c r="M64" s="106" t="s">
        <v>243</v>
      </c>
      <c r="N64" s="106" t="s">
        <v>351</v>
      </c>
      <c r="O64" s="108"/>
      <c r="P64" s="108"/>
      <c r="Q64" s="108"/>
      <c r="R64" s="108"/>
      <c r="S64" s="109" t="s">
        <v>593</v>
      </c>
      <c r="T64" s="108"/>
      <c r="U64" s="108" t="s">
        <v>37</v>
      </c>
      <c r="V64" s="106">
        <v>2000</v>
      </c>
      <c r="W64" s="105"/>
      <c r="X64" s="106"/>
      <c r="Y64" s="110"/>
      <c r="Z64" s="105">
        <v>2000</v>
      </c>
      <c r="AA64" s="106" t="s">
        <v>40</v>
      </c>
      <c r="AB64" s="106"/>
      <c r="AC64" s="107"/>
    </row>
    <row r="65" spans="1:29" ht="15.75" customHeight="1" x14ac:dyDescent="0.2">
      <c r="A65" s="104" t="s">
        <v>669</v>
      </c>
      <c r="B65" s="64">
        <v>28213595</v>
      </c>
      <c r="C65" s="106" t="s">
        <v>481</v>
      </c>
      <c r="D65" s="108" t="s">
        <v>482</v>
      </c>
      <c r="E65" s="108" t="s">
        <v>310</v>
      </c>
      <c r="F65" s="113"/>
      <c r="G65" s="108" t="s">
        <v>240</v>
      </c>
      <c r="H65" s="118" t="s">
        <v>483</v>
      </c>
      <c r="I65" s="109" t="s">
        <v>589</v>
      </c>
      <c r="J65" s="106" t="s">
        <v>242</v>
      </c>
      <c r="K65" s="108"/>
      <c r="L65" s="108"/>
      <c r="M65" s="106" t="s">
        <v>263</v>
      </c>
      <c r="N65" s="106" t="s">
        <v>484</v>
      </c>
      <c r="O65" s="108" t="s">
        <v>485</v>
      </c>
      <c r="P65" s="108"/>
      <c r="Q65" s="108"/>
      <c r="R65" s="108"/>
      <c r="S65" s="109" t="s">
        <v>591</v>
      </c>
      <c r="T65" s="108"/>
      <c r="U65" s="108" t="s">
        <v>37</v>
      </c>
      <c r="V65" s="106">
        <v>1215</v>
      </c>
      <c r="W65" s="105"/>
      <c r="X65" s="106" t="s">
        <v>146</v>
      </c>
      <c r="Y65" s="110"/>
      <c r="Z65" s="105">
        <v>1215</v>
      </c>
      <c r="AA65" s="106" t="s">
        <v>40</v>
      </c>
      <c r="AB65" s="106"/>
      <c r="AC65" s="107"/>
    </row>
    <row r="66" spans="1:29" ht="15.75" customHeight="1" x14ac:dyDescent="0.2">
      <c r="A66" s="104" t="s">
        <v>670</v>
      </c>
      <c r="B66" s="64">
        <v>28121670</v>
      </c>
      <c r="C66" s="106" t="s">
        <v>486</v>
      </c>
      <c r="D66" s="108" t="s">
        <v>487</v>
      </c>
      <c r="E66" s="108" t="s">
        <v>488</v>
      </c>
      <c r="F66" s="108" t="s">
        <v>489</v>
      </c>
      <c r="G66" s="108" t="s">
        <v>249</v>
      </c>
      <c r="H66" s="118" t="s">
        <v>490</v>
      </c>
      <c r="I66" s="109" t="s">
        <v>671</v>
      </c>
      <c r="J66" s="106" t="s">
        <v>242</v>
      </c>
      <c r="K66" s="108"/>
      <c r="L66" s="108"/>
      <c r="M66" s="106" t="s">
        <v>243</v>
      </c>
      <c r="N66" s="106" t="s">
        <v>491</v>
      </c>
      <c r="O66" s="108"/>
      <c r="P66" s="108"/>
      <c r="Q66" s="108"/>
      <c r="R66" s="108"/>
      <c r="S66" s="109" t="s">
        <v>492</v>
      </c>
      <c r="T66" s="108"/>
      <c r="U66" s="108" t="s">
        <v>270</v>
      </c>
      <c r="V66" s="136">
        <v>3174.6</v>
      </c>
      <c r="W66" s="105"/>
      <c r="X66" s="106"/>
      <c r="Y66" s="110"/>
      <c r="Z66" s="135">
        <v>3174.6</v>
      </c>
      <c r="AA66" s="106" t="s">
        <v>40</v>
      </c>
      <c r="AB66" s="106"/>
      <c r="AC66" s="107"/>
    </row>
    <row r="67" spans="1:29" ht="15.75" customHeight="1" x14ac:dyDescent="0.2">
      <c r="A67" s="104" t="s">
        <v>680</v>
      </c>
      <c r="B67" s="64">
        <v>28231854</v>
      </c>
      <c r="C67" s="106" t="s">
        <v>517</v>
      </c>
      <c r="D67" s="108" t="s">
        <v>237</v>
      </c>
      <c r="E67" s="108" t="s">
        <v>518</v>
      </c>
      <c r="F67" s="113"/>
      <c r="G67" s="108" t="s">
        <v>240</v>
      </c>
      <c r="H67" s="118" t="s">
        <v>519</v>
      </c>
      <c r="I67" s="109" t="s">
        <v>551</v>
      </c>
      <c r="J67" s="106" t="s">
        <v>242</v>
      </c>
      <c r="K67" s="108" t="s">
        <v>342</v>
      </c>
      <c r="L67" s="108"/>
      <c r="M67" s="106" t="s">
        <v>243</v>
      </c>
      <c r="N67" s="106" t="s">
        <v>312</v>
      </c>
      <c r="O67" s="108" t="s">
        <v>38</v>
      </c>
      <c r="P67" s="108"/>
      <c r="Q67" s="108" t="s">
        <v>495</v>
      </c>
      <c r="R67" s="108"/>
      <c r="S67" s="109" t="s">
        <v>554</v>
      </c>
      <c r="T67" s="108"/>
      <c r="U67" s="108" t="s">
        <v>37</v>
      </c>
      <c r="V67" s="106">
        <v>1704</v>
      </c>
      <c r="W67" s="105"/>
      <c r="X67" s="106"/>
      <c r="Y67" s="110"/>
      <c r="Z67" s="105">
        <v>1704</v>
      </c>
      <c r="AA67" s="106" t="s">
        <v>40</v>
      </c>
      <c r="AB67" s="106"/>
      <c r="AC67" s="107"/>
    </row>
    <row r="68" spans="1:29" ht="15.75" customHeight="1" x14ac:dyDescent="0.2">
      <c r="A68" s="104" t="s">
        <v>562</v>
      </c>
      <c r="B68" s="64">
        <v>28246136</v>
      </c>
      <c r="C68" s="106" t="s">
        <v>493</v>
      </c>
      <c r="D68" s="108" t="s">
        <v>482</v>
      </c>
      <c r="E68" s="108" t="s">
        <v>310</v>
      </c>
      <c r="F68" s="113"/>
      <c r="G68" s="108" t="s">
        <v>240</v>
      </c>
      <c r="H68" s="118" t="s">
        <v>494</v>
      </c>
      <c r="I68" s="109" t="s">
        <v>672</v>
      </c>
      <c r="J68" s="106" t="s">
        <v>242</v>
      </c>
      <c r="K68" s="108"/>
      <c r="L68" s="108"/>
      <c r="M68" s="106" t="s">
        <v>243</v>
      </c>
      <c r="N68" s="106" t="s">
        <v>312</v>
      </c>
      <c r="O68" s="108" t="s">
        <v>495</v>
      </c>
      <c r="P68" s="108"/>
      <c r="Q68" s="108" t="s">
        <v>38</v>
      </c>
      <c r="R68" s="108"/>
      <c r="S68" s="109" t="s">
        <v>592</v>
      </c>
      <c r="T68" s="108"/>
      <c r="U68" s="108" t="s">
        <v>37</v>
      </c>
      <c r="V68" s="106">
        <v>1620</v>
      </c>
      <c r="W68" s="105"/>
      <c r="X68" s="106" t="s">
        <v>146</v>
      </c>
      <c r="Y68" s="110"/>
      <c r="Z68" s="105">
        <v>1620</v>
      </c>
      <c r="AA68" s="106" t="s">
        <v>40</v>
      </c>
      <c r="AB68" s="106"/>
      <c r="AC68" s="107"/>
    </row>
    <row r="69" spans="1:29" ht="15.75" customHeight="1" x14ac:dyDescent="0.2">
      <c r="A69" s="104" t="s">
        <v>595</v>
      </c>
      <c r="B69" s="64">
        <v>28314229</v>
      </c>
      <c r="C69" s="106" t="s">
        <v>496</v>
      </c>
      <c r="D69" s="108" t="s">
        <v>276</v>
      </c>
      <c r="E69" s="108" t="s">
        <v>497</v>
      </c>
      <c r="F69" s="113"/>
      <c r="G69" s="108" t="s">
        <v>249</v>
      </c>
      <c r="H69" s="118" t="s">
        <v>498</v>
      </c>
      <c r="I69" s="109" t="s">
        <v>673</v>
      </c>
      <c r="J69" s="106" t="s">
        <v>242</v>
      </c>
      <c r="K69" s="108"/>
      <c r="L69" s="108"/>
      <c r="M69" s="106" t="s">
        <v>243</v>
      </c>
      <c r="N69" s="106" t="s">
        <v>312</v>
      </c>
      <c r="O69" s="108"/>
      <c r="P69" s="108"/>
      <c r="Q69" s="108"/>
      <c r="R69" s="108"/>
      <c r="S69" s="109" t="s">
        <v>594</v>
      </c>
      <c r="T69" s="108"/>
      <c r="U69" s="108" t="s">
        <v>281</v>
      </c>
      <c r="V69" s="106">
        <v>3022.74</v>
      </c>
      <c r="W69" s="105" t="s">
        <v>499</v>
      </c>
      <c r="X69" s="106"/>
      <c r="Y69" s="110"/>
      <c r="Z69" s="135">
        <v>3022.74</v>
      </c>
      <c r="AA69" s="106" t="s">
        <v>40</v>
      </c>
      <c r="AB69" s="106"/>
      <c r="AC69" s="107"/>
    </row>
    <row r="70" spans="1:29" ht="15.75" customHeight="1" x14ac:dyDescent="0.2">
      <c r="A70" s="104" t="s">
        <v>674</v>
      </c>
      <c r="B70" s="64">
        <v>28337195</v>
      </c>
      <c r="C70" s="106" t="s">
        <v>500</v>
      </c>
      <c r="D70" s="108" t="s">
        <v>501</v>
      </c>
      <c r="E70" s="108" t="s">
        <v>385</v>
      </c>
      <c r="F70" s="113"/>
      <c r="G70" s="108" t="s">
        <v>240</v>
      </c>
      <c r="H70" s="118" t="s">
        <v>502</v>
      </c>
      <c r="I70" s="109" t="s">
        <v>675</v>
      </c>
      <c r="J70" s="106" t="s">
        <v>242</v>
      </c>
      <c r="K70" s="108"/>
      <c r="L70" s="108"/>
      <c r="M70" s="106" t="s">
        <v>243</v>
      </c>
      <c r="N70" s="106" t="s">
        <v>387</v>
      </c>
      <c r="O70" s="108"/>
      <c r="P70" s="108"/>
      <c r="Q70" s="108"/>
      <c r="R70" s="108"/>
      <c r="S70" s="109" t="s">
        <v>595</v>
      </c>
      <c r="T70" s="108"/>
      <c r="U70" s="108" t="s">
        <v>270</v>
      </c>
      <c r="V70" s="136">
        <v>1692.93</v>
      </c>
      <c r="W70" s="105"/>
      <c r="X70" s="106"/>
      <c r="Y70" s="110"/>
      <c r="Z70" s="135">
        <v>1692.93</v>
      </c>
      <c r="AA70" s="106" t="s">
        <v>40</v>
      </c>
      <c r="AB70" s="106"/>
      <c r="AC70" s="107"/>
    </row>
    <row r="71" spans="1:29" ht="15.75" customHeight="1" x14ac:dyDescent="0.2">
      <c r="A71" s="104" t="s">
        <v>595</v>
      </c>
      <c r="B71" s="64">
        <v>28376349</v>
      </c>
      <c r="C71" s="106" t="s">
        <v>503</v>
      </c>
      <c r="D71" s="108" t="s">
        <v>276</v>
      </c>
      <c r="E71" s="108" t="s">
        <v>504</v>
      </c>
      <c r="F71" s="113"/>
      <c r="G71" s="108" t="s">
        <v>240</v>
      </c>
      <c r="H71" s="118" t="s">
        <v>505</v>
      </c>
      <c r="I71" s="109" t="s">
        <v>675</v>
      </c>
      <c r="J71" s="106" t="s">
        <v>242</v>
      </c>
      <c r="K71" s="108"/>
      <c r="L71" s="108"/>
      <c r="M71" s="106" t="s">
        <v>243</v>
      </c>
      <c r="N71" s="106" t="s">
        <v>390</v>
      </c>
      <c r="O71" s="108"/>
      <c r="P71" s="108"/>
      <c r="Q71" s="108"/>
      <c r="R71" s="108"/>
      <c r="S71" s="109" t="s">
        <v>596</v>
      </c>
      <c r="T71" s="108"/>
      <c r="U71" s="108" t="s">
        <v>281</v>
      </c>
      <c r="V71" s="106">
        <v>1717.94</v>
      </c>
      <c r="W71" s="105" t="s">
        <v>506</v>
      </c>
      <c r="X71" s="106"/>
      <c r="Y71" s="110"/>
      <c r="Z71" s="135">
        <v>1717.94</v>
      </c>
      <c r="AA71" s="106" t="s">
        <v>40</v>
      </c>
      <c r="AB71" s="106"/>
      <c r="AC71" s="107" t="s">
        <v>686</v>
      </c>
    </row>
    <row r="72" spans="1:29" ht="15.75" customHeight="1" x14ac:dyDescent="0.2">
      <c r="A72" s="104" t="s">
        <v>679</v>
      </c>
      <c r="B72" s="64">
        <v>28288642</v>
      </c>
      <c r="C72" s="106" t="s">
        <v>513</v>
      </c>
      <c r="D72" s="108" t="s">
        <v>237</v>
      </c>
      <c r="E72" s="108" t="s">
        <v>238</v>
      </c>
      <c r="F72" s="113"/>
      <c r="G72" s="108" t="s">
        <v>240</v>
      </c>
      <c r="H72" s="118" t="s">
        <v>514</v>
      </c>
      <c r="I72" s="109" t="s">
        <v>550</v>
      </c>
      <c r="J72" s="106" t="s">
        <v>242</v>
      </c>
      <c r="K72" s="108"/>
      <c r="L72" s="108"/>
      <c r="M72" s="106" t="s">
        <v>243</v>
      </c>
      <c r="N72" s="106" t="s">
        <v>515</v>
      </c>
      <c r="O72" s="108"/>
      <c r="P72" s="108"/>
      <c r="Q72" s="108"/>
      <c r="R72" s="108"/>
      <c r="S72" s="109" t="s">
        <v>599</v>
      </c>
      <c r="T72" s="108"/>
      <c r="U72" s="108" t="s">
        <v>37</v>
      </c>
      <c r="V72" s="106">
        <v>1432.8</v>
      </c>
      <c r="W72" s="105"/>
      <c r="X72" s="106"/>
      <c r="Y72" s="110"/>
      <c r="Z72" s="105">
        <v>1432.8</v>
      </c>
      <c r="AA72" s="106" t="s">
        <v>40</v>
      </c>
      <c r="AB72" s="106"/>
      <c r="AC72" s="107"/>
    </row>
    <row r="73" spans="1:29" ht="15.75" customHeight="1" x14ac:dyDescent="0.2">
      <c r="A73" s="104" t="s">
        <v>677</v>
      </c>
      <c r="B73" s="64">
        <v>28214367</v>
      </c>
      <c r="C73" s="106" t="s">
        <v>507</v>
      </c>
      <c r="D73" s="108" t="s">
        <v>329</v>
      </c>
      <c r="E73" s="108" t="s">
        <v>508</v>
      </c>
      <c r="F73" s="113"/>
      <c r="G73" s="108" t="s">
        <v>249</v>
      </c>
      <c r="H73" s="118" t="s">
        <v>509</v>
      </c>
      <c r="I73" s="109" t="s">
        <v>676</v>
      </c>
      <c r="J73" s="106" t="s">
        <v>242</v>
      </c>
      <c r="K73" s="108"/>
      <c r="L73" s="108"/>
      <c r="M73" s="106" t="s">
        <v>243</v>
      </c>
      <c r="N73" s="106" t="s">
        <v>284</v>
      </c>
      <c r="O73" s="108"/>
      <c r="P73" s="108"/>
      <c r="Q73" s="108"/>
      <c r="R73" s="108"/>
      <c r="S73" s="109" t="s">
        <v>597</v>
      </c>
      <c r="T73" s="108"/>
      <c r="U73" s="108" t="s">
        <v>37</v>
      </c>
      <c r="V73" s="106">
        <v>4050</v>
      </c>
      <c r="W73" s="105"/>
      <c r="X73" s="106"/>
      <c r="Y73" s="110"/>
      <c r="Z73" s="105">
        <v>4050</v>
      </c>
      <c r="AA73" s="106" t="s">
        <v>40</v>
      </c>
      <c r="AB73" s="106"/>
      <c r="AC73" s="107"/>
    </row>
    <row r="74" spans="1:29" ht="15.75" customHeight="1" x14ac:dyDescent="0.2">
      <c r="A74" s="104" t="s">
        <v>681</v>
      </c>
      <c r="B74" s="64">
        <v>28359335</v>
      </c>
      <c r="C74" s="106" t="s">
        <v>523</v>
      </c>
      <c r="D74" s="108" t="s">
        <v>237</v>
      </c>
      <c r="E74" s="108" t="s">
        <v>524</v>
      </c>
      <c r="F74" s="113"/>
      <c r="G74" s="108" t="s">
        <v>240</v>
      </c>
      <c r="H74" s="118" t="s">
        <v>525</v>
      </c>
      <c r="I74" s="109" t="s">
        <v>553</v>
      </c>
      <c r="J74" s="106" t="s">
        <v>242</v>
      </c>
      <c r="K74" s="108"/>
      <c r="L74" s="108"/>
      <c r="M74" s="106" t="s">
        <v>243</v>
      </c>
      <c r="N74" s="106" t="s">
        <v>303</v>
      </c>
      <c r="O74" s="108"/>
      <c r="P74" s="108"/>
      <c r="Q74" s="108"/>
      <c r="R74" s="108"/>
      <c r="S74" s="109" t="s">
        <v>600</v>
      </c>
      <c r="T74" s="108"/>
      <c r="U74" s="108" t="s">
        <v>37</v>
      </c>
      <c r="V74" s="106">
        <v>1457.4</v>
      </c>
      <c r="W74" s="105"/>
      <c r="X74" s="106"/>
      <c r="Y74" s="110"/>
      <c r="Z74" s="105">
        <v>1457.4</v>
      </c>
      <c r="AA74" s="106" t="s">
        <v>40</v>
      </c>
      <c r="AB74" s="106"/>
      <c r="AC74" s="107"/>
    </row>
    <row r="75" spans="1:29" ht="15.75" customHeight="1" x14ac:dyDescent="0.2">
      <c r="A75" s="104" t="s">
        <v>645</v>
      </c>
      <c r="B75" s="64">
        <v>28396473</v>
      </c>
      <c r="C75" s="106" t="s">
        <v>510</v>
      </c>
      <c r="D75" s="108" t="s">
        <v>246</v>
      </c>
      <c r="E75" s="108" t="s">
        <v>511</v>
      </c>
      <c r="F75" s="113"/>
      <c r="G75" s="108" t="s">
        <v>249</v>
      </c>
      <c r="H75" s="118" t="s">
        <v>512</v>
      </c>
      <c r="I75" s="109" t="s">
        <v>678</v>
      </c>
      <c r="J75" s="106" t="s">
        <v>242</v>
      </c>
      <c r="K75" s="108"/>
      <c r="L75" s="108"/>
      <c r="M75" s="106" t="s">
        <v>243</v>
      </c>
      <c r="N75" s="106" t="s">
        <v>303</v>
      </c>
      <c r="O75" s="108"/>
      <c r="P75" s="108"/>
      <c r="Q75" s="108"/>
      <c r="R75" s="108"/>
      <c r="S75" s="109" t="s">
        <v>598</v>
      </c>
      <c r="T75" s="108"/>
      <c r="U75" s="108" t="s">
        <v>37</v>
      </c>
      <c r="V75" s="106">
        <v>2040</v>
      </c>
      <c r="W75" s="105"/>
      <c r="X75" s="106"/>
      <c r="Y75" s="110"/>
      <c r="Z75" s="105">
        <v>2040</v>
      </c>
      <c r="AA75" s="106" t="s">
        <v>40</v>
      </c>
      <c r="AB75" s="106"/>
      <c r="AC75" s="107"/>
    </row>
    <row r="76" spans="1:29" ht="15.75" customHeight="1" x14ac:dyDescent="0.2">
      <c r="A76" s="104" t="s">
        <v>692</v>
      </c>
      <c r="B76" s="105"/>
      <c r="C76" s="106"/>
      <c r="D76" s="108"/>
      <c r="E76" s="108"/>
      <c r="F76" s="108"/>
      <c r="G76" s="108"/>
      <c r="H76" s="118"/>
      <c r="I76" s="109"/>
      <c r="J76" s="106"/>
      <c r="K76" s="108"/>
      <c r="L76" s="108"/>
      <c r="M76" s="106"/>
      <c r="N76" s="106"/>
      <c r="O76" s="108"/>
      <c r="P76" s="108"/>
      <c r="Q76" s="108"/>
      <c r="R76" s="108"/>
      <c r="S76" s="109"/>
      <c r="T76" s="108"/>
      <c r="U76" s="108"/>
      <c r="V76" s="106"/>
      <c r="W76" s="105"/>
      <c r="X76" s="106"/>
      <c r="Y76" s="110"/>
      <c r="Z76" s="105">
        <f>SUBTOTAL(109,apc[Amount of APC charged to RCUK OA fund (including VAT if charged) in £])</f>
        <v>141824.5</v>
      </c>
      <c r="AA76" s="106"/>
      <c r="AB76" s="106"/>
      <c r="AC76" s="107">
        <f>SUBTOTAL(103,apc[Notes])</f>
        <v>11</v>
      </c>
    </row>
    <row r="86" spans="9:9" ht="15.75" customHeight="1" x14ac:dyDescent="0.2">
      <c r="I86" s="134"/>
    </row>
  </sheetData>
  <mergeCells count="5">
    <mergeCell ref="D3:G3"/>
    <mergeCell ref="T3:V3"/>
    <mergeCell ref="I1:J2"/>
    <mergeCell ref="K1:L2"/>
    <mergeCell ref="M1:N2"/>
  </mergeCells>
  <dataValidations count="2">
    <dataValidation type="decimal" operator="lessThanOrEqual" allowBlank="1" showInputMessage="1" showErrorMessage="1" errorTitle="Value must be a number" error="Value must be a number.  If unknown, leave blank." sqref="Y5:Z75 T5:T75 V5:W75">
      <formula1>9999999</formula1>
    </dataValidation>
    <dataValidation type="list" allowBlank="1" showErrorMessage="1" errorTitle="Invalid entry" error="Please select from the drop-down list" sqref="AA5:AB75">
      <formula1>"CC BY,CC BY-SA,CC BY-NC,CC BY-ND,CC BY-NC-ND,CC0,Unknown"</formula1>
    </dataValidation>
  </dataValidations>
  <pageMargins left="0.70866141732283472" right="0.70866141732283472" top="0.74803149606299213" bottom="0.74803149606299213" header="0.31496062992125984" footer="0.31496062992125984"/>
  <pageSetup paperSize="8" fitToWidth="0" orientation="landscape" cellComments="asDisplayed" r:id="rId1"/>
  <colBreaks count="2" manualBreakCount="2">
    <brk id="9" min="2" max="28" man="1"/>
    <brk id="19" min="2" max="28" man="1"/>
  </colBreaks>
  <legacyDrawing r:id="rId2"/>
  <tableParts count="1">
    <tablePart r:id="rId3"/>
  </tableParts>
  <extLst>
    <ext xmlns:x14="http://schemas.microsoft.com/office/spreadsheetml/2009/9/main" uri="{CCE6A557-97BC-4b89-ADB6-D9C93CAAB3DF}">
      <x14:dataValidations xmlns:xm="http://schemas.microsoft.com/office/excel/2006/main" count="4">
        <x14:dataValidation type="list" allowBlank="1" showErrorMessage="1" errorTitle="Invalid entry" error="Please pick a value from the drop-down list.">
          <x14:formula1>
            <xm:f>'Constrained values'!$A$2:$A$19</xm:f>
          </x14:formula1>
          <xm:sqref>G5:G75</xm:sqref>
        </x14:dataValidation>
        <x14:dataValidation type="list" allowBlank="1" showErrorMessage="1" errorTitle="Invalid entry" error="Please pick a value from the drop-down list.">
          <x14:formula1>
            <xm:f>'Constrained values'!$E$2:$E$19</xm:f>
          </x14:formula1>
          <xm:sqref>M5:M75 Q5:Q75 O5:O75</xm:sqref>
        </x14:dataValidation>
        <x14:dataValidation type="list" errorStyle="warning" allowBlank="1" showInputMessage="1" showErrorMessage="1" errorTitle="Non-standard value" error="The value you have entered is not on the list of agreements. This may affect the calculations on the &quot;Discounts, memberships, &amp; pre-payments&quot; sheet.">
          <x14:formula1>
            <xm:f>'Constrained values'!$G$2:$G$17</xm:f>
          </x14:formula1>
          <xm:sqref>X5:X75</xm:sqref>
        </x14:dataValidation>
        <x14:dataValidation type="list" allowBlank="1" showErrorMessage="1" errorTitle="Invalid entry" error="Please pick a value from the drop-down_x000a_ list.">
          <x14:formula1>
            <xm:f>'Constrained values'!$C$2:$C$6</xm:f>
          </x14:formula1>
          <xm:sqref>J5:L75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3"/>
  <sheetViews>
    <sheetView zoomScale="90" zoomScaleNormal="90" workbookViewId="0">
      <selection activeCell="D3" sqref="D3"/>
    </sheetView>
  </sheetViews>
  <sheetFormatPr defaultColWidth="20.7109375" defaultRowHeight="12.75" x14ac:dyDescent="0.2"/>
  <cols>
    <col min="1" max="1" width="20.7109375" style="47"/>
    <col min="2" max="4" width="20.7109375" style="39"/>
    <col min="5" max="10" width="20.7109375" style="41"/>
    <col min="11" max="11" width="20.7109375" style="40"/>
    <col min="12" max="16384" width="20.7109375" style="42"/>
  </cols>
  <sheetData>
    <row r="1" spans="1:12" ht="156.6" customHeight="1" thickBot="1" x14ac:dyDescent="0.25">
      <c r="A1" s="47" t="s">
        <v>200</v>
      </c>
      <c r="B1" s="53" t="s">
        <v>220</v>
      </c>
      <c r="C1" s="53" t="s">
        <v>221</v>
      </c>
      <c r="D1" s="53" t="s">
        <v>222</v>
      </c>
      <c r="E1" s="52" t="s">
        <v>214</v>
      </c>
      <c r="F1" s="40" t="s">
        <v>215</v>
      </c>
      <c r="G1" s="40" t="s">
        <v>216</v>
      </c>
      <c r="H1" s="40" t="s">
        <v>217</v>
      </c>
      <c r="I1" s="40" t="s">
        <v>209</v>
      </c>
      <c r="J1" s="40" t="s">
        <v>210</v>
      </c>
      <c r="K1" s="40" t="s">
        <v>211</v>
      </c>
    </row>
    <row r="2" spans="1:12" s="44" customFormat="1" ht="38.25" x14ac:dyDescent="0.2">
      <c r="A2" s="46" t="s">
        <v>24</v>
      </c>
      <c r="B2" s="83" t="s">
        <v>201</v>
      </c>
      <c r="C2" s="84" t="s">
        <v>202</v>
      </c>
      <c r="D2" s="85" t="s">
        <v>203</v>
      </c>
      <c r="E2" s="46" t="s">
        <v>153</v>
      </c>
      <c r="F2" s="46" t="s">
        <v>197</v>
      </c>
      <c r="G2" s="46" t="s">
        <v>199</v>
      </c>
      <c r="H2" s="46" t="s">
        <v>198</v>
      </c>
      <c r="I2" s="46" t="s">
        <v>204</v>
      </c>
      <c r="J2" s="46" t="s">
        <v>205</v>
      </c>
      <c r="K2" s="46" t="s">
        <v>206</v>
      </c>
      <c r="L2" s="43"/>
    </row>
    <row r="3" spans="1:12" x14ac:dyDescent="0.2">
      <c r="A3" s="48" t="str">
        <f t="array" ref="A3">IFERROR(INDEX(apc[Discounts, memberships &amp; pre-payment agreements], MATCH(0,IF(ISBLANK(apc[Discounts, memberships &amp; pre-payment agreements]),1,COUNTIF($A$2:A2, apc[Discounts, memberships &amp; pre-payment agreements])), 0)),"")</f>
        <v>Institutional_ membership discount</v>
      </c>
      <c r="B3" s="49">
        <v>14400</v>
      </c>
      <c r="C3" s="50">
        <v>0</v>
      </c>
      <c r="D3" s="51">
        <v>14400</v>
      </c>
      <c r="E3" s="56">
        <f>IF($A3="","", COUNTIF(apc[Discounts, memberships &amp; pre-payment agreements], A3))</f>
        <v>5</v>
      </c>
      <c r="F3" s="56">
        <f>IF($A3="","", SUMIF(apc[Discounts, memberships &amp; pre-payment agreements], $A3, apc[APC paid (£) including VAT if charged]))</f>
        <v>6480</v>
      </c>
      <c r="G3" s="56">
        <f>IF($A3="","", SUMIF(apc[Discounts, memberships &amp; pre-payment agreements], $A3, apc[Amount of APC charged to COAF grant (including VAT if charged) in £] ))</f>
        <v>0</v>
      </c>
      <c r="H3" s="56">
        <f>IF($A3="","", SUMIF(apc[Discounts, memberships &amp; pre-payment agreements], $A3, apc[Amount of APC charged to RCUK OA fund (including VAT if charged) in £]))</f>
        <v>6480</v>
      </c>
      <c r="I3" s="57">
        <f t="shared" ref="I3:I49" si="0">IFERROR(C3+G3, "")</f>
        <v>0</v>
      </c>
      <c r="J3" s="57">
        <f t="shared" ref="J3:J49" si="1">IFERROR(D3+H3, "")</f>
        <v>20880</v>
      </c>
      <c r="K3" s="56">
        <f t="shared" ref="K3:K49" si="2">IFERROR(B3+F3,"")</f>
        <v>20880</v>
      </c>
    </row>
    <row r="4" spans="1:12" x14ac:dyDescent="0.2">
      <c r="A4" s="48"/>
      <c r="B4" s="49"/>
      <c r="C4" s="50"/>
      <c r="D4" s="51"/>
      <c r="E4" s="56" t="str">
        <f>IF($A4="","", COUNTIF(apc[Discounts, memberships &amp; pre-payment agreements], A4))</f>
        <v/>
      </c>
      <c r="F4" s="56" t="str">
        <f>IF($A4="","", SUMIF(apc[Discounts, memberships &amp; pre-payment agreements], $A4, apc[APC paid (£) including VAT if charged]))</f>
        <v/>
      </c>
      <c r="G4" s="56" t="str">
        <f>IF($A4="","", SUMIF(apc[Discounts, memberships &amp; pre-payment agreements], $A4, apc[Amount of APC charged to COAF grant (including VAT if charged) in £] ))</f>
        <v/>
      </c>
      <c r="H4" s="56" t="str">
        <f>IF($A4="","", SUMIF(apc[Discounts, memberships &amp; pre-payment agreements], $A4, apc[Amount of APC charged to RCUK OA fund (including VAT if charged) in £]))</f>
        <v/>
      </c>
      <c r="I4" s="57" t="str">
        <f t="shared" si="0"/>
        <v/>
      </c>
      <c r="J4" s="57" t="str">
        <f t="shared" si="1"/>
        <v/>
      </c>
      <c r="K4" s="56" t="str">
        <f t="shared" si="2"/>
        <v/>
      </c>
    </row>
    <row r="5" spans="1:12" x14ac:dyDescent="0.2">
      <c r="A5" s="48" t="str">
        <f t="array" ref="A5">IFERROR(INDEX(apc[Discounts, memberships &amp; pre-payment agreements], MATCH(0,IF(ISBLANK(apc[Discounts, memberships &amp; pre-payment agreements]),1,COUNTIF($A$2:A4, apc[Discounts, memberships &amp; pre-payment agreements])), 0)),"")</f>
        <v/>
      </c>
      <c r="B5" s="49"/>
      <c r="C5" s="50"/>
      <c r="D5" s="51"/>
      <c r="E5" s="56" t="str">
        <f>IF($A5="","", COUNTIF(apc[Discounts, memberships &amp; pre-payment agreements], A5))</f>
        <v/>
      </c>
      <c r="F5" s="56" t="str">
        <f>IF($A5="","", SUMIF(apc[Discounts, memberships &amp; pre-payment agreements], $A5, apc[APC paid (£) including VAT if charged]))</f>
        <v/>
      </c>
      <c r="G5" s="56" t="str">
        <f>IF($A5="","", SUMIF(apc[Discounts, memberships &amp; pre-payment agreements], $A5, apc[Amount of APC charged to COAF grant (including VAT if charged) in £] ))</f>
        <v/>
      </c>
      <c r="H5" s="56" t="str">
        <f>IF($A5="","", SUMIF(apc[Discounts, memberships &amp; pre-payment agreements], $A5, apc[Amount of APC charged to RCUK OA fund (including VAT if charged) in £]))</f>
        <v/>
      </c>
      <c r="I5" s="57" t="str">
        <f t="shared" si="0"/>
        <v/>
      </c>
      <c r="J5" s="57" t="str">
        <f t="shared" si="1"/>
        <v/>
      </c>
      <c r="K5" s="56" t="str">
        <f t="shared" si="2"/>
        <v/>
      </c>
    </row>
    <row r="6" spans="1:12" x14ac:dyDescent="0.2">
      <c r="A6" s="48" t="str">
        <f t="array" ref="A6">IFERROR(INDEX(apc[Discounts, memberships &amp; pre-payment agreements], MATCH(0,IF(ISBLANK(apc[Discounts, memberships &amp; pre-payment agreements]),1,COUNTIF($A$2:A5, apc[Discounts, memberships &amp; pre-payment agreements])), 0)),"")</f>
        <v/>
      </c>
      <c r="B6" s="49"/>
      <c r="C6" s="50"/>
      <c r="D6" s="51"/>
      <c r="E6" s="56" t="str">
        <f>IF($A6="","", COUNTIF(apc[Discounts, memberships &amp; pre-payment agreements], A6))</f>
        <v/>
      </c>
      <c r="F6" s="56" t="str">
        <f>IF($A6="","", SUMIF(apc[Discounts, memberships &amp; pre-payment agreements], $A6, apc[APC paid (£) including VAT if charged]))</f>
        <v/>
      </c>
      <c r="G6" s="56" t="str">
        <f>IF($A6="","", SUMIF(apc[Discounts, memberships &amp; pre-payment agreements], $A6, apc[Amount of APC charged to COAF grant (including VAT if charged) in £] ))</f>
        <v/>
      </c>
      <c r="H6" s="56" t="str">
        <f>IF($A6="","", SUMIF(apc[Discounts, memberships &amp; pre-payment agreements], $A6, apc[Amount of APC charged to RCUK OA fund (including VAT if charged) in £]))</f>
        <v/>
      </c>
      <c r="I6" s="57" t="str">
        <f t="shared" si="0"/>
        <v/>
      </c>
      <c r="J6" s="57" t="str">
        <f t="shared" si="1"/>
        <v/>
      </c>
      <c r="K6" s="56" t="str">
        <f t="shared" si="2"/>
        <v/>
      </c>
    </row>
    <row r="7" spans="1:12" x14ac:dyDescent="0.2">
      <c r="A7" s="48" t="str">
        <f t="array" ref="A7">IFERROR(INDEX(apc[Discounts, memberships &amp; pre-payment agreements], MATCH(0,IF(ISBLANK(apc[Discounts, memberships &amp; pre-payment agreements]),1,COUNTIF($A$2:A6, apc[Discounts, memberships &amp; pre-payment agreements])), 0)),"")</f>
        <v/>
      </c>
      <c r="B7" s="49"/>
      <c r="C7" s="50"/>
      <c r="D7" s="51"/>
      <c r="E7" s="56" t="str">
        <f>IF($A7="","", COUNTIF(apc[Discounts, memberships &amp; pre-payment agreements], A7))</f>
        <v/>
      </c>
      <c r="F7" s="56" t="str">
        <f>IF($A7="","", SUMIF(apc[Discounts, memberships &amp; pre-payment agreements], $A7, apc[APC paid (£) including VAT if charged]))</f>
        <v/>
      </c>
      <c r="G7" s="56" t="str">
        <f>IF($A7="","", SUMIF(apc[Discounts, memberships &amp; pre-payment agreements], $A7, apc[Amount of APC charged to COAF grant (including VAT if charged) in £] ))</f>
        <v/>
      </c>
      <c r="H7" s="56" t="str">
        <f>IF($A7="","", SUMIF(apc[Discounts, memberships &amp; pre-payment agreements], $A7, apc[Amount of APC charged to RCUK OA fund (including VAT if charged) in £]))</f>
        <v/>
      </c>
      <c r="I7" s="57" t="str">
        <f t="shared" si="0"/>
        <v/>
      </c>
      <c r="J7" s="57" t="str">
        <f t="shared" si="1"/>
        <v/>
      </c>
      <c r="K7" s="56" t="str">
        <f t="shared" si="2"/>
        <v/>
      </c>
    </row>
    <row r="8" spans="1:12" x14ac:dyDescent="0.2">
      <c r="A8" s="48" t="str">
        <f t="array" ref="A8">IFERROR(INDEX(apc[Discounts, memberships &amp; pre-payment agreements], MATCH(0,IF(ISBLANK(apc[Discounts, memberships &amp; pre-payment agreements]),1,COUNTIF($A$2:A7, apc[Discounts, memberships &amp; pre-payment agreements])), 0)),"")</f>
        <v/>
      </c>
      <c r="B8" s="49"/>
      <c r="C8" s="50"/>
      <c r="D8" s="51"/>
      <c r="E8" s="56" t="str">
        <f>IF($A8="","", COUNTIF(apc[Discounts, memberships &amp; pre-payment agreements], A8))</f>
        <v/>
      </c>
      <c r="F8" s="56" t="str">
        <f>IF($A8="","", SUMIF(apc[Discounts, memberships &amp; pre-payment agreements], $A8, apc[APC paid (£) including VAT if charged]))</f>
        <v/>
      </c>
      <c r="G8" s="56" t="str">
        <f>IF($A8="","", SUMIF(apc[Discounts, memberships &amp; pre-payment agreements], $A8, apc[Amount of APC charged to COAF grant (including VAT if charged) in £] ))</f>
        <v/>
      </c>
      <c r="H8" s="56" t="str">
        <f>IF($A8="","", SUMIF(apc[Discounts, memberships &amp; pre-payment agreements], $A8, apc[Amount of APC charged to RCUK OA fund (including VAT if charged) in £]))</f>
        <v/>
      </c>
      <c r="I8" s="57" t="str">
        <f t="shared" si="0"/>
        <v/>
      </c>
      <c r="J8" s="57" t="str">
        <f t="shared" si="1"/>
        <v/>
      </c>
      <c r="K8" s="56" t="str">
        <f t="shared" si="2"/>
        <v/>
      </c>
    </row>
    <row r="9" spans="1:12" x14ac:dyDescent="0.2">
      <c r="A9" s="48" t="str">
        <f t="array" ref="A9">IFERROR(INDEX(apc[Discounts, memberships &amp; pre-payment agreements], MATCH(0,IF(ISBLANK(apc[Discounts, memberships &amp; pre-payment agreements]),1,COUNTIF($A$2:A8, apc[Discounts, memberships &amp; pre-payment agreements])), 0)),"")</f>
        <v/>
      </c>
      <c r="B9" s="49"/>
      <c r="C9" s="50"/>
      <c r="D9" s="51"/>
      <c r="E9" s="56" t="str">
        <f>IF($A9="","", COUNTIF(apc[Discounts, memberships &amp; pre-payment agreements], A9))</f>
        <v/>
      </c>
      <c r="F9" s="56" t="str">
        <f>IF($A9="","", SUMIF(apc[Discounts, memberships &amp; pre-payment agreements], $A9, apc[APC paid (£) including VAT if charged]))</f>
        <v/>
      </c>
      <c r="G9" s="56" t="str">
        <f>IF($A9="","", SUMIF(apc[Discounts, memberships &amp; pre-payment agreements], $A9, apc[Amount of APC charged to COAF grant (including VAT if charged) in £] ))</f>
        <v/>
      </c>
      <c r="H9" s="56" t="str">
        <f>IF($A9="","", SUMIF(apc[Discounts, memberships &amp; pre-payment agreements], $A9, apc[Amount of APC charged to RCUK OA fund (including VAT if charged) in £]))</f>
        <v/>
      </c>
      <c r="I9" s="57" t="str">
        <f t="shared" si="0"/>
        <v/>
      </c>
      <c r="J9" s="57" t="str">
        <f t="shared" si="1"/>
        <v/>
      </c>
      <c r="K9" s="56" t="str">
        <f t="shared" si="2"/>
        <v/>
      </c>
    </row>
    <row r="10" spans="1:12" x14ac:dyDescent="0.2">
      <c r="A10" s="48" t="str">
        <f t="array" ref="A10">IFERROR(INDEX(apc[Discounts, memberships &amp; pre-payment agreements], MATCH(0,IF(ISBLANK(apc[Discounts, memberships &amp; pre-payment agreements]),1,COUNTIF($A$2:A9, apc[Discounts, memberships &amp; pre-payment agreements])), 0)),"")</f>
        <v/>
      </c>
      <c r="B10" s="49"/>
      <c r="C10" s="50"/>
      <c r="D10" s="51"/>
      <c r="E10" s="56" t="str">
        <f>IF($A10="","", COUNTIF(apc[Discounts, memberships &amp; pre-payment agreements], A10))</f>
        <v/>
      </c>
      <c r="F10" s="56" t="str">
        <f>IF($A10="","", SUMIF(apc[Discounts, memberships &amp; pre-payment agreements], $A10, apc[APC paid (£) including VAT if charged]))</f>
        <v/>
      </c>
      <c r="G10" s="56" t="str">
        <f>IF($A10="","", SUMIF(apc[Discounts, memberships &amp; pre-payment agreements], $A10, apc[Amount of APC charged to COAF grant (including VAT if charged) in £] ))</f>
        <v/>
      </c>
      <c r="H10" s="56" t="str">
        <f>IF($A10="","", SUMIF(apc[Discounts, memberships &amp; pre-payment agreements], $A10, apc[Amount of APC charged to RCUK OA fund (including VAT if charged) in £]))</f>
        <v/>
      </c>
      <c r="I10" s="57" t="str">
        <f t="shared" si="0"/>
        <v/>
      </c>
      <c r="J10" s="57" t="str">
        <f t="shared" si="1"/>
        <v/>
      </c>
      <c r="K10" s="56" t="str">
        <f t="shared" si="2"/>
        <v/>
      </c>
    </row>
    <row r="11" spans="1:12" x14ac:dyDescent="0.2">
      <c r="A11" s="48" t="str">
        <f t="array" ref="A11">IFERROR(INDEX(apc[Discounts, memberships &amp; pre-payment agreements], MATCH(0,IF(ISBLANK(apc[Discounts, memberships &amp; pre-payment agreements]),1,COUNTIF($A$2:A10, apc[Discounts, memberships &amp; pre-payment agreements])), 0)),"")</f>
        <v/>
      </c>
      <c r="B11" s="49"/>
      <c r="C11" s="50"/>
      <c r="D11" s="51"/>
      <c r="E11" s="56" t="str">
        <f>IF($A11="","", COUNTIF(apc[Discounts, memberships &amp; pre-payment agreements], A11))</f>
        <v/>
      </c>
      <c r="F11" s="56" t="str">
        <f>IF($A11="","", SUMIF(apc[Discounts, memberships &amp; pre-payment agreements], $A11, apc[APC paid (£) including VAT if charged]))</f>
        <v/>
      </c>
      <c r="G11" s="56" t="str">
        <f>IF($A11="","", SUMIF(apc[Discounts, memberships &amp; pre-payment agreements], $A11, apc[Amount of APC charged to COAF grant (including VAT if charged) in £] ))</f>
        <v/>
      </c>
      <c r="H11" s="56" t="str">
        <f>IF($A11="","", SUMIF(apc[Discounts, memberships &amp; pre-payment agreements], $A11, apc[Amount of APC charged to RCUK OA fund (including VAT if charged) in £]))</f>
        <v/>
      </c>
      <c r="I11" s="57" t="str">
        <f t="shared" si="0"/>
        <v/>
      </c>
      <c r="J11" s="57" t="str">
        <f t="shared" si="1"/>
        <v/>
      </c>
      <c r="K11" s="56" t="str">
        <f t="shared" si="2"/>
        <v/>
      </c>
    </row>
    <row r="12" spans="1:12" x14ac:dyDescent="0.2">
      <c r="A12" s="48" t="str">
        <f t="array" ref="A12">IFERROR(INDEX(apc[Discounts, memberships &amp; pre-payment agreements], MATCH(0,IF(ISBLANK(apc[Discounts, memberships &amp; pre-payment agreements]),1,COUNTIF($A$2:A11, apc[Discounts, memberships &amp; pre-payment agreements])), 0)),"")</f>
        <v/>
      </c>
      <c r="B12" s="49"/>
      <c r="C12" s="50"/>
      <c r="D12" s="51"/>
      <c r="E12" s="56" t="str">
        <f>IF($A12="","", COUNTIF(apc[Discounts, memberships &amp; pre-payment agreements], A12))</f>
        <v/>
      </c>
      <c r="F12" s="56" t="str">
        <f>IF($A12="","", SUMIF(apc[Discounts, memberships &amp; pre-payment agreements], $A12, apc[APC paid (£) including VAT if charged]))</f>
        <v/>
      </c>
      <c r="G12" s="56" t="str">
        <f>IF($A12="","", SUMIF(apc[Discounts, memberships &amp; pre-payment agreements], $A12, apc[Amount of APC charged to COAF grant (including VAT if charged) in £] ))</f>
        <v/>
      </c>
      <c r="H12" s="56" t="str">
        <f>IF($A12="","", SUMIF(apc[Discounts, memberships &amp; pre-payment agreements], $A12, apc[Amount of APC charged to RCUK OA fund (including VAT if charged) in £]))</f>
        <v/>
      </c>
      <c r="I12" s="57" t="str">
        <f t="shared" si="0"/>
        <v/>
      </c>
      <c r="J12" s="57" t="str">
        <f t="shared" si="1"/>
        <v/>
      </c>
      <c r="K12" s="56" t="str">
        <f t="shared" si="2"/>
        <v/>
      </c>
    </row>
    <row r="13" spans="1:12" x14ac:dyDescent="0.2">
      <c r="A13" s="48" t="str">
        <f t="array" ref="A13">IFERROR(INDEX(apc[Discounts, memberships &amp; pre-payment agreements], MATCH(0,IF(ISBLANK(apc[Discounts, memberships &amp; pre-payment agreements]),1,COUNTIF($A$2:A12, apc[Discounts, memberships &amp; pre-payment agreements])), 0)),"")</f>
        <v/>
      </c>
      <c r="B13" s="49"/>
      <c r="C13" s="50"/>
      <c r="D13" s="51"/>
      <c r="E13" s="56" t="str">
        <f>IF($A13="","", COUNTIF(apc[Discounts, memberships &amp; pre-payment agreements], A13))</f>
        <v/>
      </c>
      <c r="F13" s="56" t="str">
        <f>IF($A13="","", SUMIF(apc[Discounts, memberships &amp; pre-payment agreements], $A13, apc[APC paid (£) including VAT if charged]))</f>
        <v/>
      </c>
      <c r="G13" s="56" t="str">
        <f>IF($A13="","", SUMIF(apc[Discounts, memberships &amp; pre-payment agreements], $A13, apc[Amount of APC charged to COAF grant (including VAT if charged) in £] ))</f>
        <v/>
      </c>
      <c r="H13" s="56" t="str">
        <f>IF($A13="","", SUMIF(apc[Discounts, memberships &amp; pre-payment agreements], $A13, apc[Amount of APC charged to RCUK OA fund (including VAT if charged) in £]))</f>
        <v/>
      </c>
      <c r="I13" s="57" t="str">
        <f t="shared" si="0"/>
        <v/>
      </c>
      <c r="J13" s="57" t="str">
        <f t="shared" si="1"/>
        <v/>
      </c>
      <c r="K13" s="56" t="str">
        <f t="shared" si="2"/>
        <v/>
      </c>
    </row>
    <row r="14" spans="1:12" x14ac:dyDescent="0.2">
      <c r="A14" s="48" t="str">
        <f t="array" ref="A14">IFERROR(INDEX(apc[Discounts, memberships &amp; pre-payment agreements], MATCH(0,IF(ISBLANK(apc[Discounts, memberships &amp; pre-payment agreements]),1,COUNTIF($A$2:A13, apc[Discounts, memberships &amp; pre-payment agreements])), 0)),"")</f>
        <v/>
      </c>
      <c r="B14" s="49"/>
      <c r="C14" s="50"/>
      <c r="D14" s="51"/>
      <c r="E14" s="56" t="str">
        <f>IF($A14="","", COUNTIF(apc[Discounts, memberships &amp; pre-payment agreements], A14))</f>
        <v/>
      </c>
      <c r="F14" s="56" t="str">
        <f>IF($A14="","", SUMIF(apc[Discounts, memberships &amp; pre-payment agreements], $A14, apc[APC paid (£) including VAT if charged]))</f>
        <v/>
      </c>
      <c r="G14" s="56" t="str">
        <f>IF($A14="","", SUMIF(apc[Discounts, memberships &amp; pre-payment agreements], $A14, apc[Amount of APC charged to COAF grant (including VAT if charged) in £] ))</f>
        <v/>
      </c>
      <c r="H14" s="56" t="str">
        <f>IF($A14="","", SUMIF(apc[Discounts, memberships &amp; pre-payment agreements], $A14, apc[Amount of APC charged to RCUK OA fund (including VAT if charged) in £]))</f>
        <v/>
      </c>
      <c r="I14" s="57" t="str">
        <f t="shared" si="0"/>
        <v/>
      </c>
      <c r="J14" s="57" t="str">
        <f t="shared" si="1"/>
        <v/>
      </c>
      <c r="K14" s="56" t="str">
        <f t="shared" si="2"/>
        <v/>
      </c>
    </row>
    <row r="15" spans="1:12" x14ac:dyDescent="0.2">
      <c r="A15" s="48" t="str">
        <f t="array" ref="A15">IFERROR(INDEX(apc[Discounts, memberships &amp; pre-payment agreements], MATCH(0,IF(ISBLANK(apc[Discounts, memberships &amp; pre-payment agreements]),1,COUNTIF($A$2:A14, apc[Discounts, memberships &amp; pre-payment agreements])), 0)),"")</f>
        <v/>
      </c>
      <c r="B15" s="49"/>
      <c r="C15" s="50"/>
      <c r="D15" s="51"/>
      <c r="E15" s="56" t="str">
        <f>IF($A15="","", COUNTIF(apc[Discounts, memberships &amp; pre-payment agreements], A15))</f>
        <v/>
      </c>
      <c r="F15" s="56" t="str">
        <f>IF($A15="","", SUMIF(apc[Discounts, memberships &amp; pre-payment agreements], $A15, apc[APC paid (£) including VAT if charged]))</f>
        <v/>
      </c>
      <c r="G15" s="56" t="str">
        <f>IF($A15="","", SUMIF(apc[Discounts, memberships &amp; pre-payment agreements], $A15, apc[Amount of APC charged to COAF grant (including VAT if charged) in £] ))</f>
        <v/>
      </c>
      <c r="H15" s="56" t="str">
        <f>IF($A15="","", SUMIF(apc[Discounts, memberships &amp; pre-payment agreements], $A15, apc[Amount of APC charged to RCUK OA fund (including VAT if charged) in £]))</f>
        <v/>
      </c>
      <c r="I15" s="57" t="str">
        <f t="shared" si="0"/>
        <v/>
      </c>
      <c r="J15" s="57" t="str">
        <f t="shared" si="1"/>
        <v/>
      </c>
      <c r="K15" s="56" t="str">
        <f t="shared" si="2"/>
        <v/>
      </c>
    </row>
    <row r="16" spans="1:12" x14ac:dyDescent="0.2">
      <c r="A16" s="48" t="str">
        <f t="array" ref="A16">IFERROR(INDEX(apc[Discounts, memberships &amp; pre-payment agreements], MATCH(0,IF(ISBLANK(apc[Discounts, memberships &amp; pre-payment agreements]),1,COUNTIF($A$2:A15, apc[Discounts, memberships &amp; pre-payment agreements])), 0)),"")</f>
        <v/>
      </c>
      <c r="B16" s="49"/>
      <c r="C16" s="50"/>
      <c r="D16" s="51"/>
      <c r="E16" s="56" t="str">
        <f>IF($A16="","", COUNTIF(apc[Discounts, memberships &amp; pre-payment agreements], A16))</f>
        <v/>
      </c>
      <c r="F16" s="56" t="str">
        <f>IF($A16="","", SUMIF(apc[Discounts, memberships &amp; pre-payment agreements], $A16, apc[APC paid (£) including VAT if charged]))</f>
        <v/>
      </c>
      <c r="G16" s="56" t="str">
        <f>IF($A16="","", SUMIF(apc[Discounts, memberships &amp; pre-payment agreements], $A16, apc[Amount of APC charged to COAF grant (including VAT if charged) in £] ))</f>
        <v/>
      </c>
      <c r="H16" s="56" t="str">
        <f>IF($A16="","", SUMIF(apc[Discounts, memberships &amp; pre-payment agreements], $A16, apc[Amount of APC charged to RCUK OA fund (including VAT if charged) in £]))</f>
        <v/>
      </c>
      <c r="I16" s="57" t="str">
        <f t="shared" si="0"/>
        <v/>
      </c>
      <c r="J16" s="57" t="str">
        <f t="shared" si="1"/>
        <v/>
      </c>
      <c r="K16" s="56" t="str">
        <f t="shared" si="2"/>
        <v/>
      </c>
    </row>
    <row r="17" spans="1:11" x14ac:dyDescent="0.2">
      <c r="A17" s="48" t="str">
        <f t="array" ref="A17">IFERROR(INDEX(apc[Discounts, memberships &amp; pre-payment agreements], MATCH(0,IF(ISBLANK(apc[Discounts, memberships &amp; pre-payment agreements]),1,COUNTIF($A$2:A16, apc[Discounts, memberships &amp; pre-payment agreements])), 0)),"")</f>
        <v/>
      </c>
      <c r="B17" s="49"/>
      <c r="C17" s="50"/>
      <c r="D17" s="51"/>
      <c r="E17" s="56" t="str">
        <f>IF($A17="","", COUNTIF(apc[Discounts, memberships &amp; pre-payment agreements], A17))</f>
        <v/>
      </c>
      <c r="F17" s="56" t="str">
        <f>IF($A17="","", SUMIF(apc[Discounts, memberships &amp; pre-payment agreements], $A17, apc[APC paid (£) including VAT if charged]))</f>
        <v/>
      </c>
      <c r="G17" s="56" t="str">
        <f>IF($A17="","", SUMIF(apc[Discounts, memberships &amp; pre-payment agreements], $A17, apc[Amount of APC charged to COAF grant (including VAT if charged) in £] ))</f>
        <v/>
      </c>
      <c r="H17" s="56" t="str">
        <f>IF($A17="","", SUMIF(apc[Discounts, memberships &amp; pre-payment agreements], $A17, apc[Amount of APC charged to RCUK OA fund (including VAT if charged) in £]))</f>
        <v/>
      </c>
      <c r="I17" s="57" t="str">
        <f t="shared" si="0"/>
        <v/>
      </c>
      <c r="J17" s="57" t="str">
        <f t="shared" si="1"/>
        <v/>
      </c>
      <c r="K17" s="56" t="str">
        <f t="shared" si="2"/>
        <v/>
      </c>
    </row>
    <row r="18" spans="1:11" x14ac:dyDescent="0.2">
      <c r="A18" s="48" t="str">
        <f t="array" ref="A18">IFERROR(INDEX(apc[Discounts, memberships &amp; pre-payment agreements], MATCH(0,IF(ISBLANK(apc[Discounts, memberships &amp; pre-payment agreements]),1,COUNTIF($A$2:A17, apc[Discounts, memberships &amp; pre-payment agreements])), 0)),"")</f>
        <v/>
      </c>
      <c r="B18" s="49"/>
      <c r="C18" s="50"/>
      <c r="D18" s="51"/>
      <c r="E18" s="56" t="str">
        <f>IF($A18="","", COUNTIF(apc[Discounts, memberships &amp; pre-payment agreements], A18))</f>
        <v/>
      </c>
      <c r="F18" s="56" t="str">
        <f>IF($A18="","", SUMIF(apc[Discounts, memberships &amp; pre-payment agreements], $A18, apc[APC paid (£) including VAT if charged]))</f>
        <v/>
      </c>
      <c r="G18" s="56" t="str">
        <f>IF($A18="","", SUMIF(apc[Discounts, memberships &amp; pre-payment agreements], $A18, apc[Amount of APC charged to COAF grant (including VAT if charged) in £] ))</f>
        <v/>
      </c>
      <c r="H18" s="56" t="str">
        <f>IF($A18="","", SUMIF(apc[Discounts, memberships &amp; pre-payment agreements], $A18, apc[Amount of APC charged to RCUK OA fund (including VAT if charged) in £]))</f>
        <v/>
      </c>
      <c r="I18" s="57" t="str">
        <f t="shared" si="0"/>
        <v/>
      </c>
      <c r="J18" s="57" t="str">
        <f t="shared" si="1"/>
        <v/>
      </c>
      <c r="K18" s="56" t="str">
        <f t="shared" si="2"/>
        <v/>
      </c>
    </row>
    <row r="19" spans="1:11" x14ac:dyDescent="0.2">
      <c r="A19" s="48" t="str">
        <f t="array" ref="A19">IFERROR(INDEX(apc[Discounts, memberships &amp; pre-payment agreements], MATCH(0,IF(ISBLANK(apc[Discounts, memberships &amp; pre-payment agreements]),1,COUNTIF($A$2:A18, apc[Discounts, memberships &amp; pre-payment agreements])), 0)),"")</f>
        <v/>
      </c>
      <c r="B19" s="49"/>
      <c r="C19" s="50"/>
      <c r="D19" s="51"/>
      <c r="E19" s="56" t="str">
        <f>IF($A19="","", COUNTIF(apc[Discounts, memberships &amp; pre-payment agreements], A19))</f>
        <v/>
      </c>
      <c r="F19" s="56" t="str">
        <f>IF($A19="","", SUMIF(apc[Discounts, memberships &amp; pre-payment agreements], $A19, apc[APC paid (£) including VAT if charged]))</f>
        <v/>
      </c>
      <c r="G19" s="56" t="str">
        <f>IF($A19="","", SUMIF(apc[Discounts, memberships &amp; pre-payment agreements], $A19, apc[Amount of APC charged to COAF grant (including VAT if charged) in £] ))</f>
        <v/>
      </c>
      <c r="H19" s="56" t="str">
        <f>IF($A19="","", SUMIF(apc[Discounts, memberships &amp; pre-payment agreements], $A19, apc[Amount of APC charged to RCUK OA fund (including VAT if charged) in £]))</f>
        <v/>
      </c>
      <c r="I19" s="57" t="str">
        <f t="shared" si="0"/>
        <v/>
      </c>
      <c r="J19" s="57" t="str">
        <f t="shared" si="1"/>
        <v/>
      </c>
      <c r="K19" s="56" t="str">
        <f t="shared" si="2"/>
        <v/>
      </c>
    </row>
    <row r="20" spans="1:11" x14ac:dyDescent="0.2">
      <c r="A20" s="48" t="str">
        <f t="array" ref="A20">IFERROR(INDEX(apc[Discounts, memberships &amp; pre-payment agreements], MATCH(0,IF(ISBLANK(apc[Discounts, memberships &amp; pre-payment agreements]),1,COUNTIF($A$2:A19, apc[Discounts, memberships &amp; pre-payment agreements])), 0)),"")</f>
        <v/>
      </c>
      <c r="B20" s="49"/>
      <c r="C20" s="50"/>
      <c r="D20" s="51"/>
      <c r="E20" s="56" t="str">
        <f>IF($A20="","", COUNTIF(apc[Discounts, memberships &amp; pre-payment agreements], A20))</f>
        <v/>
      </c>
      <c r="F20" s="56" t="str">
        <f>IF($A20="","", SUMIF(apc[Discounts, memberships &amp; pre-payment agreements], $A20, apc[APC paid (£) including VAT if charged]))</f>
        <v/>
      </c>
      <c r="G20" s="56" t="str">
        <f>IF($A20="","", SUMIF(apc[Discounts, memberships &amp; pre-payment agreements], $A20, apc[Amount of APC charged to COAF grant (including VAT if charged) in £] ))</f>
        <v/>
      </c>
      <c r="H20" s="56" t="str">
        <f>IF($A20="","", SUMIF(apc[Discounts, memberships &amp; pre-payment agreements], $A20, apc[Amount of APC charged to RCUK OA fund (including VAT if charged) in £]))</f>
        <v/>
      </c>
      <c r="I20" s="57" t="str">
        <f t="shared" si="0"/>
        <v/>
      </c>
      <c r="J20" s="57" t="str">
        <f t="shared" si="1"/>
        <v/>
      </c>
      <c r="K20" s="56" t="str">
        <f t="shared" si="2"/>
        <v/>
      </c>
    </row>
    <row r="21" spans="1:11" x14ac:dyDescent="0.2">
      <c r="A21" s="48" t="str">
        <f t="array" ref="A21">IFERROR(INDEX(apc[Discounts, memberships &amp; pre-payment agreements], MATCH(0,IF(ISBLANK(apc[Discounts, memberships &amp; pre-payment agreements]),1,COUNTIF($A$2:A20, apc[Discounts, memberships &amp; pre-payment agreements])), 0)),"")</f>
        <v/>
      </c>
      <c r="B21" s="49"/>
      <c r="C21" s="50"/>
      <c r="D21" s="51"/>
      <c r="E21" s="56" t="str">
        <f>IF($A21="","", COUNTIF(apc[Discounts, memberships &amp; pre-payment agreements], A21))</f>
        <v/>
      </c>
      <c r="F21" s="56" t="str">
        <f>IF($A21="","", SUMIF(apc[Discounts, memberships &amp; pre-payment agreements], $A21, apc[APC paid (£) including VAT if charged]))</f>
        <v/>
      </c>
      <c r="G21" s="56" t="str">
        <f>IF($A21="","", SUMIF(apc[Discounts, memberships &amp; pre-payment agreements], $A21, apc[Amount of APC charged to COAF grant (including VAT if charged) in £] ))</f>
        <v/>
      </c>
      <c r="H21" s="56" t="str">
        <f>IF($A21="","", SUMIF(apc[Discounts, memberships &amp; pre-payment agreements], $A21, apc[Amount of APC charged to RCUK OA fund (including VAT if charged) in £]))</f>
        <v/>
      </c>
      <c r="I21" s="57" t="str">
        <f t="shared" si="0"/>
        <v/>
      </c>
      <c r="J21" s="57" t="str">
        <f t="shared" si="1"/>
        <v/>
      </c>
      <c r="K21" s="56" t="str">
        <f t="shared" si="2"/>
        <v/>
      </c>
    </row>
    <row r="22" spans="1:11" x14ac:dyDescent="0.2">
      <c r="A22" s="48" t="str">
        <f t="array" ref="A22">IFERROR(INDEX(apc[Discounts, memberships &amp; pre-payment agreements], MATCH(0,IF(ISBLANK(apc[Discounts, memberships &amp; pre-payment agreements]),1,COUNTIF($A$2:A21, apc[Discounts, memberships &amp; pre-payment agreements])), 0)),"")</f>
        <v/>
      </c>
      <c r="B22" s="49"/>
      <c r="C22" s="50"/>
      <c r="D22" s="51"/>
      <c r="E22" s="56" t="str">
        <f>IF($A22="","", COUNTIF(apc[Discounts, memberships &amp; pre-payment agreements], A22))</f>
        <v/>
      </c>
      <c r="F22" s="56" t="str">
        <f>IF($A22="","", SUMIF(apc[Discounts, memberships &amp; pre-payment agreements], $A22, apc[APC paid (£) including VAT if charged]))</f>
        <v/>
      </c>
      <c r="G22" s="56" t="str">
        <f>IF($A22="","", SUMIF(apc[Discounts, memberships &amp; pre-payment agreements], $A22, apc[Amount of APC charged to COAF grant (including VAT if charged) in £] ))</f>
        <v/>
      </c>
      <c r="H22" s="56" t="str">
        <f>IF($A22="","", SUMIF(apc[Discounts, memberships &amp; pre-payment agreements], $A22, apc[Amount of APC charged to RCUK OA fund (including VAT if charged) in £]))</f>
        <v/>
      </c>
      <c r="I22" s="57" t="str">
        <f t="shared" si="0"/>
        <v/>
      </c>
      <c r="J22" s="57" t="str">
        <f t="shared" si="1"/>
        <v/>
      </c>
      <c r="K22" s="56" t="str">
        <f t="shared" si="2"/>
        <v/>
      </c>
    </row>
    <row r="23" spans="1:11" x14ac:dyDescent="0.2">
      <c r="A23" s="48" t="str">
        <f t="array" ref="A23">IFERROR(INDEX(apc[Discounts, memberships &amp; pre-payment agreements], MATCH(0,IF(ISBLANK(apc[Discounts, memberships &amp; pre-payment agreements]),1,COUNTIF($A$2:A22, apc[Discounts, memberships &amp; pre-payment agreements])), 0)),"")</f>
        <v/>
      </c>
      <c r="B23" s="49"/>
      <c r="C23" s="50"/>
      <c r="D23" s="51"/>
      <c r="E23" s="56" t="str">
        <f>IF($A23="","", COUNTIF(apc[Discounts, memberships &amp; pre-payment agreements], A23))</f>
        <v/>
      </c>
      <c r="F23" s="56" t="str">
        <f>IF($A23="","", SUMIF(apc[Discounts, memberships &amp; pre-payment agreements], $A23, apc[APC paid (£) including VAT if charged]))</f>
        <v/>
      </c>
      <c r="G23" s="56" t="str">
        <f>IF($A23="","", SUMIF(apc[Discounts, memberships &amp; pre-payment agreements], $A23, apc[Amount of APC charged to COAF grant (including VAT if charged) in £] ))</f>
        <v/>
      </c>
      <c r="H23" s="56" t="str">
        <f>IF($A23="","", SUMIF(apc[Discounts, memberships &amp; pre-payment agreements], $A23, apc[Amount of APC charged to RCUK OA fund (including VAT if charged) in £]))</f>
        <v/>
      </c>
      <c r="I23" s="57" t="str">
        <f t="shared" si="0"/>
        <v/>
      </c>
      <c r="J23" s="57" t="str">
        <f t="shared" si="1"/>
        <v/>
      </c>
      <c r="K23" s="56" t="str">
        <f t="shared" si="2"/>
        <v/>
      </c>
    </row>
    <row r="24" spans="1:11" x14ac:dyDescent="0.2">
      <c r="A24" s="48" t="str">
        <f t="array" ref="A24">IFERROR(INDEX(apc[Discounts, memberships &amp; pre-payment agreements], MATCH(0,IF(ISBLANK(apc[Discounts, memberships &amp; pre-payment agreements]),1,COUNTIF($A$2:A23, apc[Discounts, memberships &amp; pre-payment agreements])), 0)),"")</f>
        <v/>
      </c>
      <c r="B24" s="49"/>
      <c r="C24" s="50"/>
      <c r="D24" s="51"/>
      <c r="E24" s="56" t="str">
        <f>IF($A24="","", COUNTIF(apc[Discounts, memberships &amp; pre-payment agreements], A24))</f>
        <v/>
      </c>
      <c r="F24" s="56" t="str">
        <f>IF($A24="","", SUMIF(apc[Discounts, memberships &amp; pre-payment agreements], $A24, apc[APC paid (£) including VAT if charged]))</f>
        <v/>
      </c>
      <c r="G24" s="56" t="str">
        <f>IF($A24="","", SUMIF(apc[Discounts, memberships &amp; pre-payment agreements], $A24, apc[Amount of APC charged to COAF grant (including VAT if charged) in £] ))</f>
        <v/>
      </c>
      <c r="H24" s="56" t="str">
        <f>IF($A24="","", SUMIF(apc[Discounts, memberships &amp; pre-payment agreements], $A24, apc[Amount of APC charged to RCUK OA fund (including VAT if charged) in £]))</f>
        <v/>
      </c>
      <c r="I24" s="57" t="str">
        <f t="shared" si="0"/>
        <v/>
      </c>
      <c r="J24" s="57" t="str">
        <f t="shared" si="1"/>
        <v/>
      </c>
      <c r="K24" s="56" t="str">
        <f t="shared" si="2"/>
        <v/>
      </c>
    </row>
    <row r="25" spans="1:11" x14ac:dyDescent="0.2">
      <c r="A25" s="48" t="str">
        <f t="array" ref="A25">IFERROR(INDEX(apc[Discounts, memberships &amp; pre-payment agreements], MATCH(0,IF(ISBLANK(apc[Discounts, memberships &amp; pre-payment agreements]),1,COUNTIF($A$2:A24, apc[Discounts, memberships &amp; pre-payment agreements])), 0)),"")</f>
        <v/>
      </c>
      <c r="B25" s="49"/>
      <c r="C25" s="50"/>
      <c r="D25" s="51"/>
      <c r="E25" s="56" t="str">
        <f>IF($A25="","", COUNTIF(apc[Discounts, memberships &amp; pre-payment agreements], A25))</f>
        <v/>
      </c>
      <c r="F25" s="56" t="str">
        <f>IF($A25="","", SUMIF(apc[Discounts, memberships &amp; pre-payment agreements], $A25, apc[APC paid (£) including VAT if charged]))</f>
        <v/>
      </c>
      <c r="G25" s="56" t="str">
        <f>IF($A25="","", SUMIF(apc[Discounts, memberships &amp; pre-payment agreements], $A25, apc[Amount of APC charged to COAF grant (including VAT if charged) in £] ))</f>
        <v/>
      </c>
      <c r="H25" s="56" t="str">
        <f>IF($A25="","", SUMIF(apc[Discounts, memberships &amp; pre-payment agreements], $A25, apc[Amount of APC charged to RCUK OA fund (including VAT if charged) in £]))</f>
        <v/>
      </c>
      <c r="I25" s="57" t="str">
        <f t="shared" si="0"/>
        <v/>
      </c>
      <c r="J25" s="57" t="str">
        <f t="shared" si="1"/>
        <v/>
      </c>
      <c r="K25" s="56" t="str">
        <f t="shared" si="2"/>
        <v/>
      </c>
    </row>
    <row r="26" spans="1:11" x14ac:dyDescent="0.2">
      <c r="A26" s="48" t="str">
        <f t="array" ref="A26">IFERROR(INDEX(apc[Discounts, memberships &amp; pre-payment agreements], MATCH(0,IF(ISBLANK(apc[Discounts, memberships &amp; pre-payment agreements]),1,COUNTIF($A$2:A25, apc[Discounts, memberships &amp; pre-payment agreements])), 0)),"")</f>
        <v/>
      </c>
      <c r="B26" s="49"/>
      <c r="C26" s="50"/>
      <c r="D26" s="51"/>
      <c r="E26" s="56" t="str">
        <f>IF($A26="","", COUNTIF(apc[Discounts, memberships &amp; pre-payment agreements], A26))</f>
        <v/>
      </c>
      <c r="F26" s="56" t="str">
        <f>IF($A26="","", SUMIF(apc[Discounts, memberships &amp; pre-payment agreements], $A26, apc[APC paid (£) including VAT if charged]))</f>
        <v/>
      </c>
      <c r="G26" s="56" t="str">
        <f>IF($A26="","", SUMIF(apc[Discounts, memberships &amp; pre-payment agreements], $A26, apc[Amount of APC charged to COAF grant (including VAT if charged) in £] ))</f>
        <v/>
      </c>
      <c r="H26" s="56" t="str">
        <f>IF($A26="","", SUMIF(apc[Discounts, memberships &amp; pre-payment agreements], $A26, apc[Amount of APC charged to RCUK OA fund (including VAT if charged) in £]))</f>
        <v/>
      </c>
      <c r="I26" s="57" t="str">
        <f t="shared" si="0"/>
        <v/>
      </c>
      <c r="J26" s="57" t="str">
        <f t="shared" si="1"/>
        <v/>
      </c>
      <c r="K26" s="56" t="str">
        <f t="shared" si="2"/>
        <v/>
      </c>
    </row>
    <row r="27" spans="1:11" x14ac:dyDescent="0.2">
      <c r="A27" s="48" t="str">
        <f t="array" ref="A27">IFERROR(INDEX(apc[Discounts, memberships &amp; pre-payment agreements], MATCH(0,IF(ISBLANK(apc[Discounts, memberships &amp; pre-payment agreements]),1,COUNTIF($A$2:A26, apc[Discounts, memberships &amp; pre-payment agreements])), 0)),"")</f>
        <v/>
      </c>
      <c r="B27" s="49"/>
      <c r="C27" s="50"/>
      <c r="D27" s="51"/>
      <c r="E27" s="56" t="str">
        <f>IF($A27="","", COUNTIF(apc[Discounts, memberships &amp; pre-payment agreements], A27))</f>
        <v/>
      </c>
      <c r="F27" s="56" t="str">
        <f>IF($A27="","", SUMIF(apc[Discounts, memberships &amp; pre-payment agreements], $A27, apc[APC paid (£) including VAT if charged]))</f>
        <v/>
      </c>
      <c r="G27" s="56" t="str">
        <f>IF($A27="","", SUMIF(apc[Discounts, memberships &amp; pre-payment agreements], $A27, apc[Amount of APC charged to COAF grant (including VAT if charged) in £] ))</f>
        <v/>
      </c>
      <c r="H27" s="56" t="str">
        <f>IF($A27="","", SUMIF(apc[Discounts, memberships &amp; pre-payment agreements], $A27, apc[Amount of APC charged to RCUK OA fund (including VAT if charged) in £]))</f>
        <v/>
      </c>
      <c r="I27" s="57" t="str">
        <f t="shared" si="0"/>
        <v/>
      </c>
      <c r="J27" s="57" t="str">
        <f t="shared" si="1"/>
        <v/>
      </c>
      <c r="K27" s="56" t="str">
        <f t="shared" si="2"/>
        <v/>
      </c>
    </row>
    <row r="28" spans="1:11" x14ac:dyDescent="0.2">
      <c r="A28" s="48" t="str">
        <f t="array" ref="A28">IFERROR(INDEX(apc[Discounts, memberships &amp; pre-payment agreements], MATCH(0,IF(ISBLANK(apc[Discounts, memberships &amp; pre-payment agreements]),1,COUNTIF($A$2:A27, apc[Discounts, memberships &amp; pre-payment agreements])), 0)),"")</f>
        <v/>
      </c>
      <c r="B28" s="49"/>
      <c r="C28" s="50"/>
      <c r="D28" s="51"/>
      <c r="E28" s="56" t="str">
        <f>IF($A28="","", COUNTIF(apc[Discounts, memberships &amp; pre-payment agreements], A28))</f>
        <v/>
      </c>
      <c r="F28" s="56" t="str">
        <f>IF($A28="","", SUMIF(apc[Discounts, memberships &amp; pre-payment agreements], $A28, apc[APC paid (£) including VAT if charged]))</f>
        <v/>
      </c>
      <c r="G28" s="56" t="str">
        <f>IF($A28="","", SUMIF(apc[Discounts, memberships &amp; pre-payment agreements], $A28, apc[Amount of APC charged to COAF grant (including VAT if charged) in £] ))</f>
        <v/>
      </c>
      <c r="H28" s="56" t="str">
        <f>IF($A28="","", SUMIF(apc[Discounts, memberships &amp; pre-payment agreements], $A28, apc[Amount of APC charged to RCUK OA fund (including VAT if charged) in £]))</f>
        <v/>
      </c>
      <c r="I28" s="57" t="str">
        <f t="shared" si="0"/>
        <v/>
      </c>
      <c r="J28" s="57" t="str">
        <f t="shared" si="1"/>
        <v/>
      </c>
      <c r="K28" s="56" t="str">
        <f t="shared" si="2"/>
        <v/>
      </c>
    </row>
    <row r="29" spans="1:11" x14ac:dyDescent="0.2">
      <c r="A29" s="48" t="str">
        <f t="array" ref="A29">IFERROR(INDEX(apc[Discounts, memberships &amp; pre-payment agreements], MATCH(0,IF(ISBLANK(apc[Discounts, memberships &amp; pre-payment agreements]),1,COUNTIF($A$2:A28, apc[Discounts, memberships &amp; pre-payment agreements])), 0)),"")</f>
        <v/>
      </c>
      <c r="B29" s="49"/>
      <c r="C29" s="50"/>
      <c r="D29" s="51"/>
      <c r="E29" s="56" t="str">
        <f>IF($A29="","", COUNTIF(apc[Discounts, memberships &amp; pre-payment agreements], A29))</f>
        <v/>
      </c>
      <c r="F29" s="56" t="str">
        <f>IF($A29="","", SUMIF(apc[Discounts, memberships &amp; pre-payment agreements], $A29, apc[APC paid (£) including VAT if charged]))</f>
        <v/>
      </c>
      <c r="G29" s="56" t="str">
        <f>IF($A29="","", SUMIF(apc[Discounts, memberships &amp; pre-payment agreements], $A29, apc[Amount of APC charged to COAF grant (including VAT if charged) in £] ))</f>
        <v/>
      </c>
      <c r="H29" s="56" t="str">
        <f>IF($A29="","", SUMIF(apc[Discounts, memberships &amp; pre-payment agreements], $A29, apc[Amount of APC charged to RCUK OA fund (including VAT if charged) in £]))</f>
        <v/>
      </c>
      <c r="I29" s="57" t="str">
        <f t="shared" si="0"/>
        <v/>
      </c>
      <c r="J29" s="57" t="str">
        <f t="shared" si="1"/>
        <v/>
      </c>
      <c r="K29" s="56" t="str">
        <f t="shared" si="2"/>
        <v/>
      </c>
    </row>
    <row r="30" spans="1:11" x14ac:dyDescent="0.2">
      <c r="A30" s="48" t="str">
        <f t="array" ref="A30">IFERROR(INDEX(apc[Discounts, memberships &amp; pre-payment agreements], MATCH(0,IF(ISBLANK(apc[Discounts, memberships &amp; pre-payment agreements]),1,COUNTIF($A$2:A29, apc[Discounts, memberships &amp; pre-payment agreements])), 0)),"")</f>
        <v/>
      </c>
      <c r="B30" s="49"/>
      <c r="C30" s="50"/>
      <c r="D30" s="51"/>
      <c r="E30" s="56" t="str">
        <f>IF($A30="","", COUNTIF(apc[Discounts, memberships &amp; pre-payment agreements], A30))</f>
        <v/>
      </c>
      <c r="F30" s="56" t="str">
        <f>IF($A30="","", SUMIF(apc[Discounts, memberships &amp; pre-payment agreements], $A30, apc[APC paid (£) including VAT if charged]))</f>
        <v/>
      </c>
      <c r="G30" s="56" t="str">
        <f>IF($A30="","", SUMIF(apc[Discounts, memberships &amp; pre-payment agreements], $A30, apc[Amount of APC charged to COAF grant (including VAT if charged) in £] ))</f>
        <v/>
      </c>
      <c r="H30" s="56" t="str">
        <f>IF($A30="","", SUMIF(apc[Discounts, memberships &amp; pre-payment agreements], $A30, apc[Amount of APC charged to RCUK OA fund (including VAT if charged) in £]))</f>
        <v/>
      </c>
      <c r="I30" s="57" t="str">
        <f t="shared" si="0"/>
        <v/>
      </c>
      <c r="J30" s="57" t="str">
        <f t="shared" si="1"/>
        <v/>
      </c>
      <c r="K30" s="56" t="str">
        <f t="shared" si="2"/>
        <v/>
      </c>
    </row>
    <row r="31" spans="1:11" x14ac:dyDescent="0.2">
      <c r="A31" s="48" t="str">
        <f t="array" ref="A31">IFERROR(INDEX(apc[Discounts, memberships &amp; pre-payment agreements], MATCH(0,IF(ISBLANK(apc[Discounts, memberships &amp; pre-payment agreements]),1,COUNTIF($A$2:A30, apc[Discounts, memberships &amp; pre-payment agreements])), 0)),"")</f>
        <v/>
      </c>
      <c r="B31" s="49"/>
      <c r="C31" s="50"/>
      <c r="D31" s="51"/>
      <c r="E31" s="56" t="str">
        <f>IF($A31="","", COUNTIF(apc[Discounts, memberships &amp; pre-payment agreements], A31))</f>
        <v/>
      </c>
      <c r="F31" s="56" t="str">
        <f>IF($A31="","", SUMIF(apc[Discounts, memberships &amp; pre-payment agreements], $A31, apc[APC paid (£) including VAT if charged]))</f>
        <v/>
      </c>
      <c r="G31" s="56" t="str">
        <f>IF($A31="","", SUMIF(apc[Discounts, memberships &amp; pre-payment agreements], $A31, apc[Amount of APC charged to COAF grant (including VAT if charged) in £] ))</f>
        <v/>
      </c>
      <c r="H31" s="56" t="str">
        <f>IF($A31="","", SUMIF(apc[Discounts, memberships &amp; pre-payment agreements], $A31, apc[Amount of APC charged to RCUK OA fund (including VAT if charged) in £]))</f>
        <v/>
      </c>
      <c r="I31" s="57" t="str">
        <f t="shared" si="0"/>
        <v/>
      </c>
      <c r="J31" s="57" t="str">
        <f t="shared" si="1"/>
        <v/>
      </c>
      <c r="K31" s="56" t="str">
        <f t="shared" si="2"/>
        <v/>
      </c>
    </row>
    <row r="32" spans="1:11" x14ac:dyDescent="0.2">
      <c r="A32" s="48" t="str">
        <f t="array" ref="A32">IFERROR(INDEX(apc[Discounts, memberships &amp; pre-payment agreements], MATCH(0,IF(ISBLANK(apc[Discounts, memberships &amp; pre-payment agreements]),1,COUNTIF($A$2:A31, apc[Discounts, memberships &amp; pre-payment agreements])), 0)),"")</f>
        <v/>
      </c>
      <c r="B32" s="49"/>
      <c r="C32" s="50"/>
      <c r="D32" s="51"/>
      <c r="E32" s="56" t="str">
        <f>IF($A32="","", COUNTIF(apc[Discounts, memberships &amp; pre-payment agreements], A32))</f>
        <v/>
      </c>
      <c r="F32" s="56" t="str">
        <f>IF($A32="","", SUMIF(apc[Discounts, memberships &amp; pre-payment agreements], $A32, apc[APC paid (£) including VAT if charged]))</f>
        <v/>
      </c>
      <c r="G32" s="56" t="str">
        <f>IF($A32="","", SUMIF(apc[Discounts, memberships &amp; pre-payment agreements], $A32, apc[Amount of APC charged to COAF grant (including VAT if charged) in £] ))</f>
        <v/>
      </c>
      <c r="H32" s="56" t="str">
        <f>IF($A32="","", SUMIF(apc[Discounts, memberships &amp; pre-payment agreements], $A32, apc[Amount of APC charged to RCUK OA fund (including VAT if charged) in £]))</f>
        <v/>
      </c>
      <c r="I32" s="57" t="str">
        <f t="shared" si="0"/>
        <v/>
      </c>
      <c r="J32" s="57" t="str">
        <f t="shared" si="1"/>
        <v/>
      </c>
      <c r="K32" s="56" t="str">
        <f t="shared" si="2"/>
        <v/>
      </c>
    </row>
    <row r="33" spans="1:11" x14ac:dyDescent="0.2">
      <c r="A33" s="48" t="str">
        <f t="array" ref="A33">IFERROR(INDEX(apc[Discounts, memberships &amp; pre-payment agreements], MATCH(0,IF(ISBLANK(apc[Discounts, memberships &amp; pre-payment agreements]),1,COUNTIF($A$2:A32, apc[Discounts, memberships &amp; pre-payment agreements])), 0)),"")</f>
        <v/>
      </c>
      <c r="B33" s="49"/>
      <c r="C33" s="50"/>
      <c r="D33" s="51"/>
      <c r="E33" s="56" t="str">
        <f>IF($A33="","", COUNTIF(apc[Discounts, memberships &amp; pre-payment agreements], A33))</f>
        <v/>
      </c>
      <c r="F33" s="56" t="str">
        <f>IF($A33="","", SUMIF(apc[Discounts, memberships &amp; pre-payment agreements], $A33, apc[APC paid (£) including VAT if charged]))</f>
        <v/>
      </c>
      <c r="G33" s="56" t="str">
        <f>IF($A33="","", SUMIF(apc[Discounts, memberships &amp; pre-payment agreements], $A33, apc[Amount of APC charged to COAF grant (including VAT if charged) in £] ))</f>
        <v/>
      </c>
      <c r="H33" s="56" t="str">
        <f>IF($A33="","", SUMIF(apc[Discounts, memberships &amp; pre-payment agreements], $A33, apc[Amount of APC charged to RCUK OA fund (including VAT if charged) in £]))</f>
        <v/>
      </c>
      <c r="I33" s="57" t="str">
        <f t="shared" si="0"/>
        <v/>
      </c>
      <c r="J33" s="57" t="str">
        <f t="shared" si="1"/>
        <v/>
      </c>
      <c r="K33" s="56" t="str">
        <f t="shared" si="2"/>
        <v/>
      </c>
    </row>
    <row r="34" spans="1:11" x14ac:dyDescent="0.2">
      <c r="A34" s="48" t="str">
        <f t="array" ref="A34">IFERROR(INDEX(apc[Discounts, memberships &amp; pre-payment agreements], MATCH(0,IF(ISBLANK(apc[Discounts, memberships &amp; pre-payment agreements]),1,COUNTIF($A$2:A33, apc[Discounts, memberships &amp; pre-payment agreements])), 0)),"")</f>
        <v/>
      </c>
      <c r="B34" s="49"/>
      <c r="C34" s="50"/>
      <c r="D34" s="51"/>
      <c r="E34" s="56" t="str">
        <f>IF($A34="","", COUNTIF(apc[Discounts, memberships &amp; pre-payment agreements], A34))</f>
        <v/>
      </c>
      <c r="F34" s="56" t="str">
        <f>IF($A34="","", SUMIF(apc[Discounts, memberships &amp; pre-payment agreements], $A34, apc[APC paid (£) including VAT if charged]))</f>
        <v/>
      </c>
      <c r="G34" s="56" t="str">
        <f>IF($A34="","", SUMIF(apc[Discounts, memberships &amp; pre-payment agreements], $A34, apc[Amount of APC charged to COAF grant (including VAT if charged) in £] ))</f>
        <v/>
      </c>
      <c r="H34" s="56" t="str">
        <f>IF($A34="","", SUMIF(apc[Discounts, memberships &amp; pre-payment agreements], $A34, apc[Amount of APC charged to RCUK OA fund (including VAT if charged) in £]))</f>
        <v/>
      </c>
      <c r="I34" s="57" t="str">
        <f t="shared" si="0"/>
        <v/>
      </c>
      <c r="J34" s="57" t="str">
        <f t="shared" si="1"/>
        <v/>
      </c>
      <c r="K34" s="56" t="str">
        <f t="shared" si="2"/>
        <v/>
      </c>
    </row>
    <row r="35" spans="1:11" x14ac:dyDescent="0.2">
      <c r="A35" s="48" t="str">
        <f t="array" ref="A35">IFERROR(INDEX(apc[Discounts, memberships &amp; pre-payment agreements], MATCH(0,IF(ISBLANK(apc[Discounts, memberships &amp; pre-payment agreements]),1,COUNTIF($A$2:A34, apc[Discounts, memberships &amp; pre-payment agreements])), 0)),"")</f>
        <v/>
      </c>
      <c r="B35" s="49"/>
      <c r="C35" s="50"/>
      <c r="D35" s="51"/>
      <c r="E35" s="56" t="str">
        <f>IF($A35="","", COUNTIF(apc[Discounts, memberships &amp; pre-payment agreements], A35))</f>
        <v/>
      </c>
      <c r="F35" s="56" t="str">
        <f>IF($A35="","", SUMIF(apc[Discounts, memberships &amp; pre-payment agreements], $A35, apc[APC paid (£) including VAT if charged]))</f>
        <v/>
      </c>
      <c r="G35" s="56" t="str">
        <f>IF($A35="","", SUMIF(apc[Discounts, memberships &amp; pre-payment agreements], $A35, apc[Amount of APC charged to COAF grant (including VAT if charged) in £] ))</f>
        <v/>
      </c>
      <c r="H35" s="56" t="str">
        <f>IF($A35="","", SUMIF(apc[Discounts, memberships &amp; pre-payment agreements], $A35, apc[Amount of APC charged to RCUK OA fund (including VAT if charged) in £]))</f>
        <v/>
      </c>
      <c r="I35" s="57" t="str">
        <f t="shared" si="0"/>
        <v/>
      </c>
      <c r="J35" s="57" t="str">
        <f t="shared" si="1"/>
        <v/>
      </c>
      <c r="K35" s="56" t="str">
        <f t="shared" si="2"/>
        <v/>
      </c>
    </row>
    <row r="36" spans="1:11" x14ac:dyDescent="0.2">
      <c r="A36" s="48" t="str">
        <f t="array" ref="A36">IFERROR(INDEX(apc[Discounts, memberships &amp; pre-payment agreements], MATCH(0,IF(ISBLANK(apc[Discounts, memberships &amp; pre-payment agreements]),1,COUNTIF($A$2:A35, apc[Discounts, memberships &amp; pre-payment agreements])), 0)),"")</f>
        <v/>
      </c>
      <c r="B36" s="49"/>
      <c r="C36" s="50"/>
      <c r="D36" s="51"/>
      <c r="E36" s="56" t="str">
        <f>IF($A36="","", COUNTIF(apc[Discounts, memberships &amp; pre-payment agreements], A36))</f>
        <v/>
      </c>
      <c r="F36" s="56" t="str">
        <f>IF($A36="","", SUMIF(apc[Discounts, memberships &amp; pre-payment agreements], $A36, apc[APC paid (£) including VAT if charged]))</f>
        <v/>
      </c>
      <c r="G36" s="56" t="str">
        <f>IF($A36="","", SUMIF(apc[Discounts, memberships &amp; pre-payment agreements], $A36, apc[Amount of APC charged to COAF grant (including VAT if charged) in £] ))</f>
        <v/>
      </c>
      <c r="H36" s="56" t="str">
        <f>IF($A36="","", SUMIF(apc[Discounts, memberships &amp; pre-payment agreements], $A36, apc[Amount of APC charged to RCUK OA fund (including VAT if charged) in £]))</f>
        <v/>
      </c>
      <c r="I36" s="57" t="str">
        <f t="shared" si="0"/>
        <v/>
      </c>
      <c r="J36" s="57" t="str">
        <f t="shared" si="1"/>
        <v/>
      </c>
      <c r="K36" s="56" t="str">
        <f t="shared" si="2"/>
        <v/>
      </c>
    </row>
    <row r="37" spans="1:11" x14ac:dyDescent="0.2">
      <c r="A37" s="48" t="str">
        <f t="array" ref="A37">IFERROR(INDEX(apc[Discounts, memberships &amp; pre-payment agreements], MATCH(0,IF(ISBLANK(apc[Discounts, memberships &amp; pre-payment agreements]),1,COUNTIF($A$2:A36, apc[Discounts, memberships &amp; pre-payment agreements])), 0)),"")</f>
        <v/>
      </c>
      <c r="B37" s="49"/>
      <c r="C37" s="50"/>
      <c r="D37" s="51"/>
      <c r="E37" s="56" t="str">
        <f>IF($A37="","", COUNTIF(apc[Discounts, memberships &amp; pre-payment agreements], A37))</f>
        <v/>
      </c>
      <c r="F37" s="56" t="str">
        <f>IF($A37="","", SUMIF(apc[Discounts, memberships &amp; pre-payment agreements], $A37, apc[APC paid (£) including VAT if charged]))</f>
        <v/>
      </c>
      <c r="G37" s="56" t="str">
        <f>IF($A37="","", SUMIF(apc[Discounts, memberships &amp; pre-payment agreements], $A37, apc[Amount of APC charged to COAF grant (including VAT if charged) in £] ))</f>
        <v/>
      </c>
      <c r="H37" s="56" t="str">
        <f>IF($A37="","", SUMIF(apc[Discounts, memberships &amp; pre-payment agreements], $A37, apc[Amount of APC charged to RCUK OA fund (including VAT if charged) in £]))</f>
        <v/>
      </c>
      <c r="I37" s="57" t="str">
        <f t="shared" si="0"/>
        <v/>
      </c>
      <c r="J37" s="57" t="str">
        <f t="shared" si="1"/>
        <v/>
      </c>
      <c r="K37" s="56" t="str">
        <f t="shared" si="2"/>
        <v/>
      </c>
    </row>
    <row r="38" spans="1:11" x14ac:dyDescent="0.2">
      <c r="A38" s="48" t="str">
        <f t="array" ref="A38">IFERROR(INDEX(apc[Discounts, memberships &amp; pre-payment agreements], MATCH(0,IF(ISBLANK(apc[Discounts, memberships &amp; pre-payment agreements]),1,COUNTIF($A$2:A37, apc[Discounts, memberships &amp; pre-payment agreements])), 0)),"")</f>
        <v/>
      </c>
      <c r="B38" s="49"/>
      <c r="C38" s="50"/>
      <c r="D38" s="51"/>
      <c r="E38" s="56" t="str">
        <f>IF($A38="","", COUNTIF(apc[Discounts, memberships &amp; pre-payment agreements], A38))</f>
        <v/>
      </c>
      <c r="F38" s="56" t="str">
        <f>IF($A38="","", SUMIF(apc[Discounts, memberships &amp; pre-payment agreements], $A38, apc[APC paid (£) including VAT if charged]))</f>
        <v/>
      </c>
      <c r="G38" s="56" t="str">
        <f>IF($A38="","", SUMIF(apc[Discounts, memberships &amp; pre-payment agreements], $A38, apc[Amount of APC charged to COAF grant (including VAT if charged) in £] ))</f>
        <v/>
      </c>
      <c r="H38" s="56" t="str">
        <f>IF($A38="","", SUMIF(apc[Discounts, memberships &amp; pre-payment agreements], $A38, apc[Amount of APC charged to RCUK OA fund (including VAT if charged) in £]))</f>
        <v/>
      </c>
      <c r="I38" s="57" t="str">
        <f t="shared" si="0"/>
        <v/>
      </c>
      <c r="J38" s="57" t="str">
        <f t="shared" si="1"/>
        <v/>
      </c>
      <c r="K38" s="56" t="str">
        <f t="shared" si="2"/>
        <v/>
      </c>
    </row>
    <row r="39" spans="1:11" x14ac:dyDescent="0.2">
      <c r="A39" s="48" t="str">
        <f t="array" ref="A39">IFERROR(INDEX(apc[Discounts, memberships &amp; pre-payment agreements], MATCH(0,IF(ISBLANK(apc[Discounts, memberships &amp; pre-payment agreements]),1,COUNTIF($A$2:A38, apc[Discounts, memberships &amp; pre-payment agreements])), 0)),"")</f>
        <v/>
      </c>
      <c r="B39" s="49"/>
      <c r="C39" s="50"/>
      <c r="D39" s="51"/>
      <c r="E39" s="56" t="str">
        <f>IF($A39="","", COUNTIF(apc[Discounts, memberships &amp; pre-payment agreements], A39))</f>
        <v/>
      </c>
      <c r="F39" s="56" t="str">
        <f>IF($A39="","", SUMIF(apc[Discounts, memberships &amp; pre-payment agreements], $A39, apc[APC paid (£) including VAT if charged]))</f>
        <v/>
      </c>
      <c r="G39" s="56" t="str">
        <f>IF($A39="","", SUMIF(apc[Discounts, memberships &amp; pre-payment agreements], $A39, apc[Amount of APC charged to COAF grant (including VAT if charged) in £] ))</f>
        <v/>
      </c>
      <c r="H39" s="56" t="str">
        <f>IF($A39="","", SUMIF(apc[Discounts, memberships &amp; pre-payment agreements], $A39, apc[Amount of APC charged to RCUK OA fund (including VAT if charged) in £]))</f>
        <v/>
      </c>
      <c r="I39" s="57" t="str">
        <f t="shared" si="0"/>
        <v/>
      </c>
      <c r="J39" s="57" t="str">
        <f t="shared" si="1"/>
        <v/>
      </c>
      <c r="K39" s="56" t="str">
        <f t="shared" si="2"/>
        <v/>
      </c>
    </row>
    <row r="40" spans="1:11" x14ac:dyDescent="0.2">
      <c r="A40" s="48" t="str">
        <f t="array" ref="A40">IFERROR(INDEX(apc[Discounts, memberships &amp; pre-payment agreements], MATCH(0,IF(ISBLANK(apc[Discounts, memberships &amp; pre-payment agreements]),1,COUNTIF($A$2:A39, apc[Discounts, memberships &amp; pre-payment agreements])), 0)),"")</f>
        <v/>
      </c>
      <c r="B40" s="49"/>
      <c r="C40" s="50"/>
      <c r="D40" s="51"/>
      <c r="E40" s="56" t="str">
        <f>IF($A40="","", COUNTIF(apc[Discounts, memberships &amp; pre-payment agreements], A40))</f>
        <v/>
      </c>
      <c r="F40" s="56" t="str">
        <f>IF($A40="","", SUMIF(apc[Discounts, memberships &amp; pre-payment agreements], $A40, apc[APC paid (£) including VAT if charged]))</f>
        <v/>
      </c>
      <c r="G40" s="56" t="str">
        <f>IF($A40="","", SUMIF(apc[Discounts, memberships &amp; pre-payment agreements], $A40, apc[Amount of APC charged to COAF grant (including VAT if charged) in £] ))</f>
        <v/>
      </c>
      <c r="H40" s="56" t="str">
        <f>IF($A40="","", SUMIF(apc[Discounts, memberships &amp; pre-payment agreements], $A40, apc[Amount of APC charged to RCUK OA fund (including VAT if charged) in £]))</f>
        <v/>
      </c>
      <c r="I40" s="57" t="str">
        <f t="shared" si="0"/>
        <v/>
      </c>
      <c r="J40" s="57" t="str">
        <f t="shared" si="1"/>
        <v/>
      </c>
      <c r="K40" s="56" t="str">
        <f t="shared" si="2"/>
        <v/>
      </c>
    </row>
    <row r="41" spans="1:11" x14ac:dyDescent="0.2">
      <c r="A41" s="48" t="str">
        <f t="array" ref="A41">IFERROR(INDEX(apc[Discounts, memberships &amp; pre-payment agreements], MATCH(0,IF(ISBLANK(apc[Discounts, memberships &amp; pre-payment agreements]),1,COUNTIF($A$2:A40, apc[Discounts, memberships &amp; pre-payment agreements])), 0)),"")</f>
        <v/>
      </c>
      <c r="B41" s="49"/>
      <c r="C41" s="50"/>
      <c r="D41" s="51"/>
      <c r="E41" s="56" t="str">
        <f>IF($A41="","", COUNTIF(apc[Discounts, memberships &amp; pre-payment agreements], A41))</f>
        <v/>
      </c>
      <c r="F41" s="56" t="str">
        <f>IF($A41="","", SUMIF(apc[Discounts, memberships &amp; pre-payment agreements], $A41, apc[APC paid (£) including VAT if charged]))</f>
        <v/>
      </c>
      <c r="G41" s="56" t="str">
        <f>IF($A41="","", SUMIF(apc[Discounts, memberships &amp; pre-payment agreements], $A41, apc[Amount of APC charged to COAF grant (including VAT if charged) in £] ))</f>
        <v/>
      </c>
      <c r="H41" s="56" t="str">
        <f>IF($A41="","", SUMIF(apc[Discounts, memberships &amp; pre-payment agreements], $A41, apc[Amount of APC charged to RCUK OA fund (including VAT if charged) in £]))</f>
        <v/>
      </c>
      <c r="I41" s="57" t="str">
        <f t="shared" si="0"/>
        <v/>
      </c>
      <c r="J41" s="57" t="str">
        <f t="shared" si="1"/>
        <v/>
      </c>
      <c r="K41" s="56" t="str">
        <f t="shared" si="2"/>
        <v/>
      </c>
    </row>
    <row r="42" spans="1:11" x14ac:dyDescent="0.2">
      <c r="A42" s="48" t="str">
        <f t="array" ref="A42">IFERROR(INDEX(apc[Discounts, memberships &amp; pre-payment agreements], MATCH(0,IF(ISBLANK(apc[Discounts, memberships &amp; pre-payment agreements]),1,COUNTIF($A$2:A41, apc[Discounts, memberships &amp; pre-payment agreements])), 0)),"")</f>
        <v/>
      </c>
      <c r="B42" s="49"/>
      <c r="C42" s="50"/>
      <c r="D42" s="51"/>
      <c r="E42" s="56" t="str">
        <f>IF($A42="","", COUNTIF(apc[Discounts, memberships &amp; pre-payment agreements], A42))</f>
        <v/>
      </c>
      <c r="F42" s="56" t="str">
        <f>IF($A42="","", SUMIF(apc[Discounts, memberships &amp; pre-payment agreements], $A42, apc[APC paid (£) including VAT if charged]))</f>
        <v/>
      </c>
      <c r="G42" s="56" t="str">
        <f>IF($A42="","", SUMIF(apc[Discounts, memberships &amp; pre-payment agreements], $A42, apc[Amount of APC charged to COAF grant (including VAT if charged) in £] ))</f>
        <v/>
      </c>
      <c r="H42" s="56" t="str">
        <f>IF($A42="","", SUMIF(apc[Discounts, memberships &amp; pre-payment agreements], $A42, apc[Amount of APC charged to RCUK OA fund (including VAT if charged) in £]))</f>
        <v/>
      </c>
      <c r="I42" s="57" t="str">
        <f t="shared" si="0"/>
        <v/>
      </c>
      <c r="J42" s="57" t="str">
        <f t="shared" si="1"/>
        <v/>
      </c>
      <c r="K42" s="56" t="str">
        <f t="shared" si="2"/>
        <v/>
      </c>
    </row>
    <row r="43" spans="1:11" x14ac:dyDescent="0.2">
      <c r="A43" s="48" t="str">
        <f t="array" ref="A43">IFERROR(INDEX(apc[Discounts, memberships &amp; pre-payment agreements], MATCH(0,IF(ISBLANK(apc[Discounts, memberships &amp; pre-payment agreements]),1,COUNTIF($A$2:A42, apc[Discounts, memberships &amp; pre-payment agreements])), 0)),"")</f>
        <v/>
      </c>
      <c r="B43" s="49"/>
      <c r="C43" s="50"/>
      <c r="D43" s="51"/>
      <c r="E43" s="56" t="str">
        <f>IF($A43="","", COUNTIF(apc[Discounts, memberships &amp; pre-payment agreements], A43))</f>
        <v/>
      </c>
      <c r="F43" s="56" t="str">
        <f>IF($A43="","", SUMIF(apc[Discounts, memberships &amp; pre-payment agreements], $A43, apc[APC paid (£) including VAT if charged]))</f>
        <v/>
      </c>
      <c r="G43" s="56" t="str">
        <f>IF($A43="","", SUMIF(apc[Discounts, memberships &amp; pre-payment agreements], $A43, apc[Amount of APC charged to COAF grant (including VAT if charged) in £] ))</f>
        <v/>
      </c>
      <c r="H43" s="56" t="str">
        <f>IF($A43="","", SUMIF(apc[Discounts, memberships &amp; pre-payment agreements], $A43, apc[Amount of APC charged to RCUK OA fund (including VAT if charged) in £]))</f>
        <v/>
      </c>
      <c r="I43" s="57" t="str">
        <f t="shared" si="0"/>
        <v/>
      </c>
      <c r="J43" s="57" t="str">
        <f t="shared" si="1"/>
        <v/>
      </c>
      <c r="K43" s="56" t="str">
        <f t="shared" si="2"/>
        <v/>
      </c>
    </row>
    <row r="44" spans="1:11" x14ac:dyDescent="0.2">
      <c r="A44" s="48" t="str">
        <f t="array" ref="A44">IFERROR(INDEX(apc[Discounts, memberships &amp; pre-payment agreements], MATCH(0,IF(ISBLANK(apc[Discounts, memberships &amp; pre-payment agreements]),1,COUNTIF($A$2:A43, apc[Discounts, memberships &amp; pre-payment agreements])), 0)),"")</f>
        <v/>
      </c>
      <c r="B44" s="49"/>
      <c r="C44" s="50"/>
      <c r="D44" s="51"/>
      <c r="E44" s="56" t="str">
        <f>IF($A44="","", COUNTIF(apc[Discounts, memberships &amp; pre-payment agreements], A44))</f>
        <v/>
      </c>
      <c r="F44" s="56" t="str">
        <f>IF($A44="","", SUMIF(apc[Discounts, memberships &amp; pre-payment agreements], $A44, apc[APC paid (£) including VAT if charged]))</f>
        <v/>
      </c>
      <c r="G44" s="56" t="str">
        <f>IF($A44="","", SUMIF(apc[Discounts, memberships &amp; pre-payment agreements], $A44, apc[Amount of APC charged to COAF grant (including VAT if charged) in £] ))</f>
        <v/>
      </c>
      <c r="H44" s="56" t="str">
        <f>IF($A44="","", SUMIF(apc[Discounts, memberships &amp; pre-payment agreements], $A44, apc[Amount of APC charged to RCUK OA fund (including VAT if charged) in £]))</f>
        <v/>
      </c>
      <c r="I44" s="57" t="str">
        <f t="shared" si="0"/>
        <v/>
      </c>
      <c r="J44" s="57" t="str">
        <f t="shared" si="1"/>
        <v/>
      </c>
      <c r="K44" s="56" t="str">
        <f t="shared" si="2"/>
        <v/>
      </c>
    </row>
    <row r="45" spans="1:11" x14ac:dyDescent="0.2">
      <c r="A45" s="48" t="str">
        <f t="array" ref="A45">IFERROR(INDEX(apc[Discounts, memberships &amp; pre-payment agreements], MATCH(0,IF(ISBLANK(apc[Discounts, memberships &amp; pre-payment agreements]),1,COUNTIF($A$2:A44, apc[Discounts, memberships &amp; pre-payment agreements])), 0)),"")</f>
        <v/>
      </c>
      <c r="B45" s="49"/>
      <c r="C45" s="50"/>
      <c r="D45" s="51"/>
      <c r="E45" s="56" t="str">
        <f>IF($A45="","", COUNTIF(apc[Discounts, memberships &amp; pre-payment agreements], A45))</f>
        <v/>
      </c>
      <c r="F45" s="56" t="str">
        <f>IF($A45="","", SUMIF(apc[Discounts, memberships &amp; pre-payment agreements], $A45, apc[APC paid (£) including VAT if charged]))</f>
        <v/>
      </c>
      <c r="G45" s="56" t="str">
        <f>IF($A45="","", SUMIF(apc[Discounts, memberships &amp; pre-payment agreements], $A45, apc[Amount of APC charged to COAF grant (including VAT if charged) in £] ))</f>
        <v/>
      </c>
      <c r="H45" s="56" t="str">
        <f>IF($A45="","", SUMIF(apc[Discounts, memberships &amp; pre-payment agreements], $A45, apc[Amount of APC charged to RCUK OA fund (including VAT if charged) in £]))</f>
        <v/>
      </c>
      <c r="I45" s="57" t="str">
        <f t="shared" si="0"/>
        <v/>
      </c>
      <c r="J45" s="57" t="str">
        <f t="shared" si="1"/>
        <v/>
      </c>
      <c r="K45" s="56" t="str">
        <f t="shared" si="2"/>
        <v/>
      </c>
    </row>
    <row r="46" spans="1:11" x14ac:dyDescent="0.2">
      <c r="A46" s="48" t="str">
        <f t="array" ref="A46">IFERROR(INDEX(apc[Discounts, memberships &amp; pre-payment agreements], MATCH(0,IF(ISBLANK(apc[Discounts, memberships &amp; pre-payment agreements]),1,COUNTIF($A$2:A45, apc[Discounts, memberships &amp; pre-payment agreements])), 0)),"")</f>
        <v/>
      </c>
      <c r="B46" s="49"/>
      <c r="C46" s="50"/>
      <c r="D46" s="51"/>
      <c r="E46" s="56" t="str">
        <f>IF($A46="","", COUNTIF(apc[Discounts, memberships &amp; pre-payment agreements], A46))</f>
        <v/>
      </c>
      <c r="F46" s="56" t="str">
        <f>IF($A46="","", SUMIF(apc[Discounts, memberships &amp; pre-payment agreements], $A46, apc[APC paid (£) including VAT if charged]))</f>
        <v/>
      </c>
      <c r="G46" s="56" t="str">
        <f>IF($A46="","", SUMIF(apc[Discounts, memberships &amp; pre-payment agreements], $A46, apc[Amount of APC charged to COAF grant (including VAT if charged) in £] ))</f>
        <v/>
      </c>
      <c r="H46" s="56" t="str">
        <f>IF($A46="","", SUMIF(apc[Discounts, memberships &amp; pre-payment agreements], $A46, apc[Amount of APC charged to RCUK OA fund (including VAT if charged) in £]))</f>
        <v/>
      </c>
      <c r="I46" s="57" t="str">
        <f t="shared" si="0"/>
        <v/>
      </c>
      <c r="J46" s="57" t="str">
        <f t="shared" si="1"/>
        <v/>
      </c>
      <c r="K46" s="56" t="str">
        <f t="shared" si="2"/>
        <v/>
      </c>
    </row>
    <row r="47" spans="1:11" x14ac:dyDescent="0.2">
      <c r="A47" s="48" t="str">
        <f t="array" ref="A47">IFERROR(INDEX(apc[Discounts, memberships &amp; pre-payment agreements], MATCH(0,IF(ISBLANK(apc[Discounts, memberships &amp; pre-payment agreements]),1,COUNTIF($A$2:A46, apc[Discounts, memberships &amp; pre-payment agreements])), 0)),"")</f>
        <v/>
      </c>
      <c r="B47" s="49"/>
      <c r="C47" s="50"/>
      <c r="D47" s="51"/>
      <c r="E47" s="56" t="str">
        <f>IF($A47="","", COUNTIF(apc[Discounts, memberships &amp; pre-payment agreements], A47))</f>
        <v/>
      </c>
      <c r="F47" s="56" t="str">
        <f>IF($A47="","", SUMIF(apc[Discounts, memberships &amp; pre-payment agreements], $A47, apc[APC paid (£) including VAT if charged]))</f>
        <v/>
      </c>
      <c r="G47" s="56" t="str">
        <f>IF($A47="","", SUMIF(apc[Discounts, memberships &amp; pre-payment agreements], $A47, apc[Amount of APC charged to COAF grant (including VAT if charged) in £] ))</f>
        <v/>
      </c>
      <c r="H47" s="56" t="str">
        <f>IF($A47="","", SUMIF(apc[Discounts, memberships &amp; pre-payment agreements], $A47, apc[Amount of APC charged to RCUK OA fund (including VAT if charged) in £]))</f>
        <v/>
      </c>
      <c r="I47" s="57" t="str">
        <f t="shared" si="0"/>
        <v/>
      </c>
      <c r="J47" s="57" t="str">
        <f t="shared" si="1"/>
        <v/>
      </c>
      <c r="K47" s="56" t="str">
        <f t="shared" si="2"/>
        <v/>
      </c>
    </row>
    <row r="48" spans="1:11" x14ac:dyDescent="0.2">
      <c r="A48" s="48" t="str">
        <f t="array" ref="A48">IFERROR(INDEX(apc[Discounts, memberships &amp; pre-payment agreements], MATCH(0,IF(ISBLANK(apc[Discounts, memberships &amp; pre-payment agreements]),1,COUNTIF($A$2:A47, apc[Discounts, memberships &amp; pre-payment agreements])), 0)),"")</f>
        <v/>
      </c>
      <c r="B48" s="49"/>
      <c r="C48" s="50"/>
      <c r="D48" s="51"/>
      <c r="E48" s="56" t="str">
        <f>IF($A48="","", COUNTIF(apc[Discounts, memberships &amp; pre-payment agreements], A48))</f>
        <v/>
      </c>
      <c r="F48" s="56" t="str">
        <f>IF($A48="","", SUMIF(apc[Discounts, memberships &amp; pre-payment agreements], $A48, apc[APC paid (£) including VAT if charged]))</f>
        <v/>
      </c>
      <c r="G48" s="56" t="str">
        <f>IF($A48="","", SUMIF(apc[Discounts, memberships &amp; pre-payment agreements], $A48, apc[Amount of APC charged to COAF grant (including VAT if charged) in £] ))</f>
        <v/>
      </c>
      <c r="H48" s="56" t="str">
        <f>IF($A48="","", SUMIF(apc[Discounts, memberships &amp; pre-payment agreements], $A48, apc[Amount of APC charged to RCUK OA fund (including VAT if charged) in £]))</f>
        <v/>
      </c>
      <c r="I48" s="57" t="str">
        <f t="shared" si="0"/>
        <v/>
      </c>
      <c r="J48" s="57" t="str">
        <f t="shared" si="1"/>
        <v/>
      </c>
      <c r="K48" s="56" t="str">
        <f t="shared" si="2"/>
        <v/>
      </c>
    </row>
    <row r="49" spans="1:11" ht="13.5" thickBot="1" x14ac:dyDescent="0.25">
      <c r="A49" s="48" t="str">
        <f t="array" ref="A49">IFERROR(INDEX(apc[Discounts, memberships &amp; pre-payment agreements], MATCH(0,IF(ISBLANK(apc[Discounts, memberships &amp; pre-payment agreements]),1,COUNTIF($A$2:A48, apc[Discounts, memberships &amp; pre-payment agreements])), 0)),"")</f>
        <v/>
      </c>
      <c r="B49" s="86"/>
      <c r="C49" s="87"/>
      <c r="D49" s="88"/>
      <c r="E49" s="56" t="str">
        <f>IF($A49="","", COUNTIF(apc[Discounts, memberships &amp; pre-payment agreements], A49))</f>
        <v/>
      </c>
      <c r="F49" s="56" t="str">
        <f>IF($A49="","", SUMIF(apc[Discounts, memberships &amp; pre-payment agreements], $A49, apc[APC paid (£) including VAT if charged]))</f>
        <v/>
      </c>
      <c r="G49" s="56" t="str">
        <f>IF($A49="","", SUMIF(apc[Discounts, memberships &amp; pre-payment agreements], $A49, apc[Amount of APC charged to COAF grant (including VAT if charged) in £] ))</f>
        <v/>
      </c>
      <c r="H49" s="56" t="str">
        <f>IF($A49="","", SUMIF(apc[Discounts, memberships &amp; pre-payment agreements], $A49, apc[Amount of APC charged to RCUK OA fund (including VAT if charged) in £]))</f>
        <v/>
      </c>
      <c r="I49" s="57" t="str">
        <f t="shared" si="0"/>
        <v/>
      </c>
      <c r="J49" s="57" t="str">
        <f t="shared" si="1"/>
        <v/>
      </c>
      <c r="K49" s="56" t="str">
        <f t="shared" si="2"/>
        <v/>
      </c>
    </row>
    <row r="50" spans="1:11" x14ac:dyDescent="0.2">
      <c r="A50" s="48"/>
    </row>
    <row r="51" spans="1:11" x14ac:dyDescent="0.2">
      <c r="A51" s="48"/>
    </row>
    <row r="52" spans="1:11" x14ac:dyDescent="0.2">
      <c r="A52" s="48"/>
    </row>
    <row r="53" spans="1:11" x14ac:dyDescent="0.2">
      <c r="A53" s="48"/>
    </row>
    <row r="54" spans="1:11" x14ac:dyDescent="0.2">
      <c r="A54" s="48"/>
    </row>
    <row r="55" spans="1:11" x14ac:dyDescent="0.2">
      <c r="A55" s="48"/>
    </row>
    <row r="56" spans="1:11" x14ac:dyDescent="0.2">
      <c r="A56" s="48"/>
    </row>
    <row r="57" spans="1:11" x14ac:dyDescent="0.2">
      <c r="A57" s="48"/>
    </row>
    <row r="58" spans="1:11" x14ac:dyDescent="0.2">
      <c r="A58" s="48"/>
    </row>
    <row r="59" spans="1:11" x14ac:dyDescent="0.2">
      <c r="A59" s="48"/>
    </row>
    <row r="60" spans="1:11" x14ac:dyDescent="0.2">
      <c r="A60" s="48"/>
    </row>
    <row r="61" spans="1:11" x14ac:dyDescent="0.2">
      <c r="A61" s="48"/>
    </row>
    <row r="62" spans="1:11" x14ac:dyDescent="0.2">
      <c r="A62" s="48"/>
    </row>
    <row r="63" spans="1:11" x14ac:dyDescent="0.2">
      <c r="A63" s="48"/>
    </row>
    <row r="64" spans="1:11" x14ac:dyDescent="0.2">
      <c r="A64" s="48"/>
    </row>
    <row r="65" spans="1:1" x14ac:dyDescent="0.2">
      <c r="A65" s="48"/>
    </row>
    <row r="66" spans="1:1" x14ac:dyDescent="0.2">
      <c r="A66" s="48"/>
    </row>
    <row r="67" spans="1:1" x14ac:dyDescent="0.2">
      <c r="A67" s="48"/>
    </row>
    <row r="68" spans="1:1" x14ac:dyDescent="0.2">
      <c r="A68" s="48"/>
    </row>
    <row r="69" spans="1:1" x14ac:dyDescent="0.2">
      <c r="A69" s="48"/>
    </row>
    <row r="70" spans="1:1" x14ac:dyDescent="0.2">
      <c r="A70" s="48"/>
    </row>
    <row r="71" spans="1:1" x14ac:dyDescent="0.2">
      <c r="A71" s="48"/>
    </row>
    <row r="72" spans="1:1" x14ac:dyDescent="0.2">
      <c r="A72" s="48"/>
    </row>
    <row r="73" spans="1:1" x14ac:dyDescent="0.2">
      <c r="A73" s="48"/>
    </row>
    <row r="74" spans="1:1" x14ac:dyDescent="0.2">
      <c r="A74" s="48"/>
    </row>
    <row r="75" spans="1:1" x14ac:dyDescent="0.2">
      <c r="A75" s="48"/>
    </row>
    <row r="76" spans="1:1" x14ac:dyDescent="0.2">
      <c r="A76" s="48"/>
    </row>
    <row r="77" spans="1:1" x14ac:dyDescent="0.2">
      <c r="A77" s="48"/>
    </row>
    <row r="78" spans="1:1" x14ac:dyDescent="0.2">
      <c r="A78" s="48"/>
    </row>
    <row r="79" spans="1:1" x14ac:dyDescent="0.2">
      <c r="A79" s="48"/>
    </row>
    <row r="80" spans="1:1" x14ac:dyDescent="0.2">
      <c r="A80" s="48"/>
    </row>
    <row r="81" spans="1:1" x14ac:dyDescent="0.2">
      <c r="A81" s="48"/>
    </row>
    <row r="82" spans="1:1" x14ac:dyDescent="0.2">
      <c r="A82" s="48"/>
    </row>
    <row r="83" spans="1:1" x14ac:dyDescent="0.2">
      <c r="A83" s="48"/>
    </row>
    <row r="84" spans="1:1" x14ac:dyDescent="0.2">
      <c r="A84" s="48"/>
    </row>
    <row r="85" spans="1:1" x14ac:dyDescent="0.2">
      <c r="A85" s="48"/>
    </row>
    <row r="86" spans="1:1" x14ac:dyDescent="0.2">
      <c r="A86" s="48"/>
    </row>
    <row r="87" spans="1:1" x14ac:dyDescent="0.2">
      <c r="A87" s="48"/>
    </row>
    <row r="88" spans="1:1" x14ac:dyDescent="0.2">
      <c r="A88" s="48"/>
    </row>
    <row r="89" spans="1:1" x14ac:dyDescent="0.2">
      <c r="A89" s="48"/>
    </row>
    <row r="90" spans="1:1" x14ac:dyDescent="0.2">
      <c r="A90" s="48"/>
    </row>
    <row r="91" spans="1:1" x14ac:dyDescent="0.2">
      <c r="A91" s="48"/>
    </row>
    <row r="92" spans="1:1" x14ac:dyDescent="0.2">
      <c r="A92" s="48"/>
    </row>
    <row r="93" spans="1:1" x14ac:dyDescent="0.2">
      <c r="A93" s="48"/>
    </row>
    <row r="94" spans="1:1" x14ac:dyDescent="0.2">
      <c r="A94" s="48"/>
    </row>
    <row r="95" spans="1:1" x14ac:dyDescent="0.2">
      <c r="A95" s="48"/>
    </row>
    <row r="96" spans="1:1" x14ac:dyDescent="0.2">
      <c r="A96" s="48"/>
    </row>
    <row r="97" spans="1:1" x14ac:dyDescent="0.2">
      <c r="A97" s="48"/>
    </row>
    <row r="98" spans="1:1" x14ac:dyDescent="0.2">
      <c r="A98" s="48"/>
    </row>
    <row r="99" spans="1:1" x14ac:dyDescent="0.2">
      <c r="A99" s="48"/>
    </row>
    <row r="100" spans="1:1" x14ac:dyDescent="0.2">
      <c r="A100" s="48"/>
    </row>
    <row r="101" spans="1:1" x14ac:dyDescent="0.2">
      <c r="A101" s="48"/>
    </row>
    <row r="102" spans="1:1" x14ac:dyDescent="0.2">
      <c r="A102" s="48"/>
    </row>
    <row r="103" spans="1:1" x14ac:dyDescent="0.2">
      <c r="A103" s="48"/>
    </row>
    <row r="104" spans="1:1" x14ac:dyDescent="0.2">
      <c r="A104" s="48"/>
    </row>
    <row r="105" spans="1:1" x14ac:dyDescent="0.2">
      <c r="A105" s="48"/>
    </row>
    <row r="106" spans="1:1" x14ac:dyDescent="0.2">
      <c r="A106" s="48"/>
    </row>
    <row r="107" spans="1:1" x14ac:dyDescent="0.2">
      <c r="A107" s="48"/>
    </row>
    <row r="108" spans="1:1" x14ac:dyDescent="0.2">
      <c r="A108" s="48"/>
    </row>
    <row r="109" spans="1:1" x14ac:dyDescent="0.2">
      <c r="A109" s="48"/>
    </row>
    <row r="110" spans="1:1" x14ac:dyDescent="0.2">
      <c r="A110" s="48"/>
    </row>
    <row r="111" spans="1:1" x14ac:dyDescent="0.2">
      <c r="A111" s="48"/>
    </row>
    <row r="112" spans="1:1" x14ac:dyDescent="0.2">
      <c r="A112" s="48"/>
    </row>
    <row r="113" spans="1:1" x14ac:dyDescent="0.2">
      <c r="A113" s="48"/>
    </row>
    <row r="114" spans="1:1" x14ac:dyDescent="0.2">
      <c r="A114" s="48"/>
    </row>
    <row r="115" spans="1:1" x14ac:dyDescent="0.2">
      <c r="A115" s="48"/>
    </row>
    <row r="116" spans="1:1" x14ac:dyDescent="0.2">
      <c r="A116" s="48"/>
    </row>
    <row r="117" spans="1:1" x14ac:dyDescent="0.2">
      <c r="A117" s="48"/>
    </row>
    <row r="118" spans="1:1" x14ac:dyDescent="0.2">
      <c r="A118" s="48"/>
    </row>
    <row r="119" spans="1:1" x14ac:dyDescent="0.2">
      <c r="A119" s="48"/>
    </row>
    <row r="120" spans="1:1" x14ac:dyDescent="0.2">
      <c r="A120" s="48"/>
    </row>
    <row r="121" spans="1:1" x14ac:dyDescent="0.2">
      <c r="A121" s="48"/>
    </row>
    <row r="122" spans="1:1" x14ac:dyDescent="0.2">
      <c r="A122" s="48"/>
    </row>
    <row r="123" spans="1:1" x14ac:dyDescent="0.2">
      <c r="A123" s="48"/>
    </row>
    <row r="124" spans="1:1" x14ac:dyDescent="0.2">
      <c r="A124" s="48"/>
    </row>
    <row r="125" spans="1:1" x14ac:dyDescent="0.2">
      <c r="A125" s="48"/>
    </row>
    <row r="126" spans="1:1" x14ac:dyDescent="0.2">
      <c r="A126" s="48"/>
    </row>
    <row r="127" spans="1:1" x14ac:dyDescent="0.2">
      <c r="A127" s="48"/>
    </row>
    <row r="128" spans="1:1" x14ac:dyDescent="0.2">
      <c r="A128" s="48"/>
    </row>
    <row r="129" spans="1:1" x14ac:dyDescent="0.2">
      <c r="A129" s="48"/>
    </row>
    <row r="130" spans="1:1" x14ac:dyDescent="0.2">
      <c r="A130" s="48"/>
    </row>
    <row r="131" spans="1:1" x14ac:dyDescent="0.2">
      <c r="A131" s="48"/>
    </row>
    <row r="132" spans="1:1" x14ac:dyDescent="0.2">
      <c r="A132" s="48"/>
    </row>
    <row r="133" spans="1:1" x14ac:dyDescent="0.2">
      <c r="A133" s="48"/>
    </row>
    <row r="134" spans="1:1" x14ac:dyDescent="0.2">
      <c r="A134" s="48"/>
    </row>
    <row r="135" spans="1:1" x14ac:dyDescent="0.2">
      <c r="A135" s="48"/>
    </row>
    <row r="136" spans="1:1" x14ac:dyDescent="0.2">
      <c r="A136" s="48"/>
    </row>
    <row r="137" spans="1:1" x14ac:dyDescent="0.2">
      <c r="A137" s="48"/>
    </row>
    <row r="138" spans="1:1" x14ac:dyDescent="0.2">
      <c r="A138" s="48"/>
    </row>
    <row r="139" spans="1:1" x14ac:dyDescent="0.2">
      <c r="A139" s="48"/>
    </row>
    <row r="140" spans="1:1" x14ac:dyDescent="0.2">
      <c r="A140" s="48"/>
    </row>
    <row r="141" spans="1:1" x14ac:dyDescent="0.2">
      <c r="A141" s="48"/>
    </row>
    <row r="142" spans="1:1" x14ac:dyDescent="0.2">
      <c r="A142" s="48"/>
    </row>
    <row r="143" spans="1:1" x14ac:dyDescent="0.2">
      <c r="A143" s="48"/>
    </row>
    <row r="144" spans="1:1" x14ac:dyDescent="0.2">
      <c r="A144" s="48"/>
    </row>
    <row r="145" spans="1:1" x14ac:dyDescent="0.2">
      <c r="A145" s="48"/>
    </row>
    <row r="146" spans="1:1" x14ac:dyDescent="0.2">
      <c r="A146" s="48"/>
    </row>
    <row r="147" spans="1:1" x14ac:dyDescent="0.2">
      <c r="A147" s="48"/>
    </row>
    <row r="148" spans="1:1" x14ac:dyDescent="0.2">
      <c r="A148" s="48"/>
    </row>
    <row r="149" spans="1:1" x14ac:dyDescent="0.2">
      <c r="A149" s="48"/>
    </row>
    <row r="150" spans="1:1" x14ac:dyDescent="0.2">
      <c r="A150" s="48"/>
    </row>
    <row r="151" spans="1:1" x14ac:dyDescent="0.2">
      <c r="A151" s="48"/>
    </row>
    <row r="152" spans="1:1" x14ac:dyDescent="0.2">
      <c r="A152" s="48"/>
    </row>
    <row r="153" spans="1:1" x14ac:dyDescent="0.2">
      <c r="A153" s="48"/>
    </row>
    <row r="154" spans="1:1" x14ac:dyDescent="0.2">
      <c r="A154" s="48"/>
    </row>
    <row r="155" spans="1:1" x14ac:dyDescent="0.2">
      <c r="A155" s="48"/>
    </row>
    <row r="156" spans="1:1" x14ac:dyDescent="0.2">
      <c r="A156" s="48"/>
    </row>
    <row r="157" spans="1:1" x14ac:dyDescent="0.2">
      <c r="A157" s="48"/>
    </row>
    <row r="158" spans="1:1" x14ac:dyDescent="0.2">
      <c r="A158" s="48"/>
    </row>
    <row r="159" spans="1:1" x14ac:dyDescent="0.2">
      <c r="A159" s="48"/>
    </row>
    <row r="160" spans="1:1" x14ac:dyDescent="0.2">
      <c r="A160" s="48"/>
    </row>
    <row r="161" spans="1:1" x14ac:dyDescent="0.2">
      <c r="A161" s="48"/>
    </row>
    <row r="162" spans="1:1" x14ac:dyDescent="0.2">
      <c r="A162" s="48"/>
    </row>
    <row r="163" spans="1:1" x14ac:dyDescent="0.2">
      <c r="A163" s="48"/>
    </row>
    <row r="164" spans="1:1" x14ac:dyDescent="0.2">
      <c r="A164" s="48"/>
    </row>
    <row r="165" spans="1:1" x14ac:dyDescent="0.2">
      <c r="A165" s="48"/>
    </row>
    <row r="166" spans="1:1" x14ac:dyDescent="0.2">
      <c r="A166" s="48"/>
    </row>
    <row r="167" spans="1:1" x14ac:dyDescent="0.2">
      <c r="A167" s="48"/>
    </row>
    <row r="168" spans="1:1" x14ac:dyDescent="0.2">
      <c r="A168" s="48"/>
    </row>
    <row r="169" spans="1:1" x14ac:dyDescent="0.2">
      <c r="A169" s="48"/>
    </row>
    <row r="170" spans="1:1" x14ac:dyDescent="0.2">
      <c r="A170" s="48"/>
    </row>
    <row r="171" spans="1:1" x14ac:dyDescent="0.2">
      <c r="A171" s="48"/>
    </row>
    <row r="172" spans="1:1" x14ac:dyDescent="0.2">
      <c r="A172" s="48"/>
    </row>
    <row r="173" spans="1:1" x14ac:dyDescent="0.2">
      <c r="A173" s="48"/>
    </row>
  </sheetData>
  <sheetProtection formatCells="0" formatColumns="0" formatRows="0" insertColumns="0" insertRows="0" insertHyperlinks="0" deleteColumns="0" deleteRows="0" sort="0" autoFilter="0" pivotTables="0"/>
  <pageMargins left="0.7" right="0.7" top="0.75" bottom="0.75"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53"/>
  <sheetViews>
    <sheetView tabSelected="1" zoomScaleNormal="100" workbookViewId="0">
      <selection activeCell="C23" sqref="C23:G23"/>
    </sheetView>
  </sheetViews>
  <sheetFormatPr defaultColWidth="9.140625" defaultRowHeight="15" x14ac:dyDescent="0.25"/>
  <cols>
    <col min="1" max="1" width="4.42578125" style="137" customWidth="1"/>
    <col min="2" max="2" width="57.140625" style="137" customWidth="1"/>
    <col min="3" max="6" width="18.85546875" style="137" customWidth="1"/>
    <col min="7" max="7" width="14.85546875" style="137" customWidth="1"/>
    <col min="8" max="8" width="19.140625" style="137" customWidth="1"/>
    <col min="9" max="9" width="40.7109375" style="137" customWidth="1"/>
    <col min="10" max="10" width="19.85546875" style="137" customWidth="1"/>
    <col min="11" max="16384" width="9.140625" style="137"/>
  </cols>
  <sheetData>
    <row r="1" spans="1:8" x14ac:dyDescent="0.25">
      <c r="A1" s="140"/>
      <c r="B1" s="190"/>
      <c r="C1" s="140"/>
      <c r="D1" s="140"/>
      <c r="E1" s="149"/>
      <c r="F1" s="188"/>
      <c r="G1" s="140"/>
      <c r="H1" s="140"/>
    </row>
    <row r="2" spans="1:8" x14ac:dyDescent="0.25">
      <c r="A2" s="140"/>
      <c r="B2" s="190"/>
      <c r="C2" s="140"/>
      <c r="D2" s="140"/>
      <c r="E2" s="149"/>
      <c r="F2" s="188"/>
      <c r="G2" s="140"/>
      <c r="H2" s="140"/>
    </row>
    <row r="3" spans="1:8" x14ac:dyDescent="0.25">
      <c r="A3" s="140"/>
      <c r="B3" s="190"/>
      <c r="C3" s="140"/>
      <c r="D3" s="140"/>
      <c r="E3" s="149"/>
      <c r="F3" s="188"/>
      <c r="G3" s="140"/>
      <c r="H3" s="140"/>
    </row>
    <row r="4" spans="1:8" x14ac:dyDescent="0.25">
      <c r="A4" s="140"/>
      <c r="B4" s="190"/>
      <c r="C4" s="140"/>
      <c r="D4" s="140"/>
      <c r="E4" s="149"/>
      <c r="F4" s="188"/>
      <c r="G4" s="140"/>
      <c r="H4" s="140"/>
    </row>
    <row r="5" spans="1:8" x14ac:dyDescent="0.25">
      <c r="A5" s="140"/>
      <c r="B5" s="190"/>
      <c r="C5" s="140"/>
      <c r="D5" s="140"/>
      <c r="E5" s="149"/>
      <c r="F5" s="188"/>
      <c r="G5" s="140"/>
      <c r="H5" s="140"/>
    </row>
    <row r="6" spans="1:8" x14ac:dyDescent="0.25">
      <c r="A6" s="140"/>
      <c r="B6" s="190"/>
      <c r="C6" s="140"/>
      <c r="D6" s="140"/>
      <c r="E6" s="149"/>
      <c r="F6" s="188"/>
      <c r="G6" s="140"/>
      <c r="H6" s="140"/>
    </row>
    <row r="7" spans="1:8" ht="14.25" customHeight="1" x14ac:dyDescent="0.25">
      <c r="A7" s="140"/>
      <c r="B7" s="190"/>
      <c r="C7" s="140"/>
      <c r="D7" s="140"/>
      <c r="E7" s="149"/>
      <c r="F7" s="188"/>
      <c r="G7" s="140"/>
      <c r="H7" s="140"/>
    </row>
    <row r="8" spans="1:8" ht="14.25" customHeight="1" x14ac:dyDescent="0.25">
      <c r="A8" s="140"/>
      <c r="B8" s="190"/>
      <c r="C8" s="140"/>
      <c r="D8" s="140"/>
      <c r="E8" s="149"/>
      <c r="F8" s="188"/>
      <c r="G8" s="140"/>
      <c r="H8" s="140"/>
    </row>
    <row r="9" spans="1:8" x14ac:dyDescent="0.25">
      <c r="A9" s="140"/>
      <c r="B9" s="190"/>
      <c r="C9" s="140"/>
      <c r="D9" s="140"/>
      <c r="E9" s="149"/>
      <c r="F9" s="188"/>
      <c r="G9" s="140"/>
      <c r="H9" s="140"/>
    </row>
    <row r="10" spans="1:8" ht="15.75" customHeight="1" x14ac:dyDescent="0.3">
      <c r="A10" s="238" t="s">
        <v>190</v>
      </c>
      <c r="B10" s="238"/>
      <c r="C10" s="238"/>
      <c r="D10" s="238"/>
      <c r="E10" s="238"/>
      <c r="F10" s="238"/>
      <c r="G10" s="238"/>
      <c r="H10" s="140"/>
    </row>
    <row r="11" spans="1:8" ht="15.75" x14ac:dyDescent="0.25">
      <c r="A11" s="144" t="s">
        <v>97</v>
      </c>
      <c r="B11" s="186" t="s">
        <v>62</v>
      </c>
      <c r="C11" s="189" t="s">
        <v>63</v>
      </c>
      <c r="D11" s="140"/>
      <c r="E11" s="140"/>
      <c r="F11" s="188"/>
      <c r="G11" s="140"/>
      <c r="H11" s="140"/>
    </row>
    <row r="12" spans="1:8" ht="15.75" x14ac:dyDescent="0.25">
      <c r="A12" s="144"/>
      <c r="B12" s="158" t="s">
        <v>64</v>
      </c>
      <c r="C12" s="194">
        <v>71</v>
      </c>
      <c r="D12" s="140"/>
      <c r="E12" s="140"/>
      <c r="F12" s="140"/>
      <c r="G12" s="140"/>
      <c r="H12" s="140"/>
    </row>
    <row r="13" spans="1:8" ht="15.75" x14ac:dyDescent="0.25">
      <c r="A13" s="144"/>
      <c r="B13" s="158" t="s">
        <v>65</v>
      </c>
      <c r="C13" s="194">
        <v>70</v>
      </c>
      <c r="D13" s="140"/>
      <c r="E13" s="140"/>
      <c r="F13" s="140"/>
      <c r="G13" s="140"/>
      <c r="H13" s="140"/>
    </row>
    <row r="14" spans="1:8" ht="15.75" x14ac:dyDescent="0.25">
      <c r="A14" s="144"/>
      <c r="B14" s="158" t="s">
        <v>66</v>
      </c>
      <c r="C14" s="194">
        <v>0</v>
      </c>
      <c r="D14" s="140"/>
      <c r="E14" s="140"/>
      <c r="F14" s="140"/>
      <c r="G14" s="140"/>
      <c r="H14" s="140"/>
    </row>
    <row r="15" spans="1:8" ht="15.75" x14ac:dyDescent="0.25">
      <c r="A15" s="144"/>
      <c r="B15" s="187" t="s">
        <v>67</v>
      </c>
      <c r="C15" s="181">
        <f>(C13+C14)/C12</f>
        <v>0.9859154929577465</v>
      </c>
      <c r="D15" s="140"/>
      <c r="E15" s="140"/>
      <c r="F15" s="140"/>
      <c r="G15" s="140"/>
      <c r="H15" s="140"/>
    </row>
    <row r="16" spans="1:8" ht="6" customHeight="1" x14ac:dyDescent="0.25">
      <c r="A16" s="144"/>
      <c r="B16" s="149"/>
      <c r="C16" s="179"/>
      <c r="D16" s="140"/>
      <c r="E16" s="140"/>
      <c r="F16" s="140"/>
      <c r="G16" s="140"/>
      <c r="H16" s="140"/>
    </row>
    <row r="17" spans="1:11" ht="15.75" x14ac:dyDescent="0.25">
      <c r="A17" s="144" t="s">
        <v>98</v>
      </c>
      <c r="B17" s="186" t="s">
        <v>68</v>
      </c>
      <c r="C17" s="185" t="s">
        <v>69</v>
      </c>
      <c r="D17" s="140"/>
      <c r="E17" s="140"/>
      <c r="F17" s="140"/>
      <c r="G17" s="140"/>
      <c r="H17" s="140"/>
    </row>
    <row r="18" spans="1:11" ht="15.75" x14ac:dyDescent="0.25">
      <c r="A18" s="144"/>
      <c r="B18" s="184" t="s">
        <v>70</v>
      </c>
      <c r="C18" s="195"/>
      <c r="D18" s="140"/>
      <c r="E18" s="140"/>
      <c r="F18" s="140"/>
      <c r="G18" s="140"/>
      <c r="H18" s="140"/>
    </row>
    <row r="19" spans="1:11" ht="15.75" x14ac:dyDescent="0.25">
      <c r="A19" s="144"/>
      <c r="B19" s="184" t="s">
        <v>71</v>
      </c>
      <c r="C19" s="195"/>
      <c r="D19" s="140"/>
      <c r="E19" s="140"/>
      <c r="F19" s="140"/>
      <c r="G19" s="140"/>
      <c r="H19" s="140"/>
      <c r="I19" s="183"/>
      <c r="J19" s="139"/>
    </row>
    <row r="20" spans="1:11" ht="15.75" x14ac:dyDescent="0.25">
      <c r="A20" s="144"/>
      <c r="B20" s="182" t="s">
        <v>72</v>
      </c>
      <c r="C20" s="196">
        <f>C18+C19</f>
        <v>0</v>
      </c>
      <c r="D20" s="140"/>
      <c r="E20" s="140"/>
      <c r="F20" s="140"/>
      <c r="G20" s="140"/>
      <c r="H20" s="140"/>
      <c r="J20" s="147"/>
      <c r="K20" s="180"/>
    </row>
    <row r="21" spans="1:11" ht="5.25" customHeight="1" x14ac:dyDescent="0.25">
      <c r="A21" s="144"/>
      <c r="B21" s="176"/>
      <c r="C21" s="179"/>
      <c r="D21" s="140"/>
      <c r="E21" s="140"/>
      <c r="F21" s="140"/>
      <c r="G21" s="140"/>
      <c r="H21" s="140"/>
      <c r="J21" s="147"/>
      <c r="K21" s="138"/>
    </row>
    <row r="22" spans="1:11" ht="15.75" x14ac:dyDescent="0.25">
      <c r="A22" s="144" t="s">
        <v>99</v>
      </c>
      <c r="B22" s="8" t="s">
        <v>91</v>
      </c>
      <c r="C22" s="178"/>
      <c r="D22" s="177"/>
      <c r="E22" s="177"/>
      <c r="F22" s="177"/>
      <c r="G22" s="164"/>
      <c r="H22" s="140"/>
      <c r="J22" s="147"/>
      <c r="K22" s="138"/>
    </row>
    <row r="23" spans="1:11" ht="26.25" x14ac:dyDescent="0.25">
      <c r="A23" s="144"/>
      <c r="B23" s="9" t="s">
        <v>90</v>
      </c>
      <c r="C23" s="239" t="s">
        <v>693</v>
      </c>
      <c r="D23" s="239"/>
      <c r="E23" s="239"/>
      <c r="F23" s="239"/>
      <c r="G23" s="240"/>
      <c r="H23" s="140"/>
      <c r="J23" s="147"/>
      <c r="K23" s="138"/>
    </row>
    <row r="24" spans="1:11" ht="5.25" customHeight="1" x14ac:dyDescent="0.25">
      <c r="A24" s="144"/>
      <c r="B24" s="140"/>
      <c r="C24" s="140"/>
      <c r="D24" s="140"/>
      <c r="E24" s="140"/>
      <c r="F24" s="140"/>
      <c r="G24" s="140"/>
      <c r="H24" s="140"/>
      <c r="J24" s="147"/>
      <c r="K24" s="138"/>
    </row>
    <row r="25" spans="1:11" ht="18.75" customHeight="1" x14ac:dyDescent="0.3">
      <c r="A25" s="241" t="s">
        <v>118</v>
      </c>
      <c r="B25" s="241"/>
      <c r="C25" s="241"/>
      <c r="D25" s="241"/>
      <c r="E25" s="241"/>
      <c r="F25" s="241"/>
      <c r="G25" s="241"/>
      <c r="H25" s="140"/>
      <c r="J25" s="147"/>
      <c r="K25" s="138"/>
    </row>
    <row r="26" spans="1:11" ht="9" customHeight="1" x14ac:dyDescent="0.25">
      <c r="A26" s="144"/>
      <c r="B26" s="176"/>
      <c r="C26" s="140"/>
      <c r="D26" s="140"/>
      <c r="E26" s="140"/>
      <c r="F26" s="140"/>
      <c r="G26" s="140"/>
      <c r="H26" s="140"/>
      <c r="J26" s="147"/>
      <c r="K26" s="138"/>
    </row>
    <row r="27" spans="1:11" ht="36.75" customHeight="1" x14ac:dyDescent="0.25">
      <c r="A27" s="144" t="s">
        <v>100</v>
      </c>
      <c r="B27" s="175" t="s">
        <v>73</v>
      </c>
      <c r="C27" s="174" t="s">
        <v>74</v>
      </c>
      <c r="D27" s="174" t="s">
        <v>75</v>
      </c>
      <c r="E27" s="174" t="s">
        <v>76</v>
      </c>
      <c r="F27" s="174" t="s">
        <v>77</v>
      </c>
      <c r="G27" s="173" t="s">
        <v>78</v>
      </c>
      <c r="H27" s="140"/>
      <c r="J27" s="147"/>
      <c r="K27" s="138"/>
    </row>
    <row r="28" spans="1:11" ht="18.75" customHeight="1" x14ac:dyDescent="0.25">
      <c r="A28" s="144"/>
      <c r="B28" s="158" t="s">
        <v>119</v>
      </c>
      <c r="C28" s="172">
        <v>0</v>
      </c>
      <c r="D28" s="197">
        <v>96466</v>
      </c>
      <c r="E28" s="171">
        <f>C28+D28</f>
        <v>96466</v>
      </c>
      <c r="F28" s="197">
        <v>74912.840000000011</v>
      </c>
      <c r="G28" s="157">
        <f>E28-F28</f>
        <v>21553.159999999989</v>
      </c>
      <c r="H28" s="140"/>
      <c r="J28" s="147"/>
      <c r="K28" s="138"/>
    </row>
    <row r="29" spans="1:11" ht="18.75" customHeight="1" x14ac:dyDescent="0.25">
      <c r="A29" s="144"/>
      <c r="B29" s="158" t="s">
        <v>120</v>
      </c>
      <c r="C29" s="171">
        <f>G28</f>
        <v>21553.159999999989</v>
      </c>
      <c r="D29" s="197">
        <v>113489</v>
      </c>
      <c r="E29" s="171">
        <f>C29+D29</f>
        <v>135042.15999999997</v>
      </c>
      <c r="F29" s="197">
        <v>74052.84</v>
      </c>
      <c r="G29" s="157">
        <f>E29-F29</f>
        <v>60989.319999999978</v>
      </c>
      <c r="H29" s="140"/>
      <c r="J29" s="147"/>
      <c r="K29" s="138"/>
    </row>
    <row r="30" spans="1:11" ht="18.75" customHeight="1" x14ac:dyDescent="0.25">
      <c r="A30" s="144"/>
      <c r="B30" s="158" t="s">
        <v>121</v>
      </c>
      <c r="C30" s="171">
        <f>G29</f>
        <v>60989.319999999978</v>
      </c>
      <c r="D30" s="197">
        <v>129512</v>
      </c>
      <c r="E30" s="171">
        <f>C30+D30</f>
        <v>190501.31999999998</v>
      </c>
      <c r="F30" s="197">
        <v>173950.71</v>
      </c>
      <c r="G30" s="157">
        <f>E30-F30</f>
        <v>16550.609999999986</v>
      </c>
      <c r="H30" s="140"/>
      <c r="J30" s="147"/>
      <c r="K30" s="138"/>
    </row>
    <row r="31" spans="1:11" ht="18.75" customHeight="1" x14ac:dyDescent="0.25">
      <c r="A31" s="144"/>
      <c r="B31" s="158" t="s">
        <v>234</v>
      </c>
      <c r="C31" s="170">
        <f>G30</f>
        <v>16550.609999999986</v>
      </c>
      <c r="D31" s="197">
        <v>117766</v>
      </c>
      <c r="E31" s="170">
        <f>C31+D31</f>
        <v>134316.60999999999</v>
      </c>
      <c r="F31" s="197">
        <v>188769.71</v>
      </c>
      <c r="G31" s="169">
        <f>E31-F31</f>
        <v>-54453.100000000006</v>
      </c>
      <c r="H31" s="140"/>
      <c r="J31" s="147"/>
      <c r="K31" s="138"/>
    </row>
    <row r="32" spans="1:11" ht="18.75" customHeight="1" x14ac:dyDescent="0.25">
      <c r="A32" s="144"/>
      <c r="B32" s="168" t="s">
        <v>122</v>
      </c>
      <c r="C32" s="167">
        <f>G31</f>
        <v>-54453.100000000006</v>
      </c>
      <c r="D32" s="167"/>
      <c r="E32" s="167"/>
      <c r="F32" s="167">
        <v>0</v>
      </c>
      <c r="G32" s="162">
        <f>E32-F32</f>
        <v>0</v>
      </c>
      <c r="H32" s="140"/>
      <c r="J32" s="147"/>
      <c r="K32" s="138"/>
    </row>
    <row r="33" spans="1:11" ht="18.75" customHeight="1" x14ac:dyDescent="0.3">
      <c r="A33" s="166"/>
      <c r="B33" s="166"/>
      <c r="C33" s="166"/>
      <c r="D33" s="166"/>
      <c r="E33" s="166"/>
      <c r="F33" s="166"/>
      <c r="G33" s="166"/>
      <c r="H33" s="140"/>
      <c r="J33" s="147"/>
      <c r="K33" s="138"/>
    </row>
    <row r="34" spans="1:11" ht="15.75" x14ac:dyDescent="0.25">
      <c r="A34" s="144" t="s">
        <v>101</v>
      </c>
      <c r="B34" s="165" t="s">
        <v>191</v>
      </c>
      <c r="C34" s="164"/>
      <c r="D34" s="242" t="s">
        <v>117</v>
      </c>
      <c r="E34" s="243"/>
      <c r="F34" s="243"/>
      <c r="G34" s="243"/>
      <c r="H34" s="243"/>
      <c r="J34" s="147"/>
      <c r="K34" s="138"/>
    </row>
    <row r="35" spans="1:11" ht="15.75" x14ac:dyDescent="0.25">
      <c r="A35" s="144"/>
      <c r="B35" s="163" t="s">
        <v>84</v>
      </c>
      <c r="C35" s="162">
        <f>C40+C42</f>
        <v>46944.81</v>
      </c>
      <c r="D35" s="140"/>
      <c r="E35" s="140"/>
      <c r="F35" s="140"/>
      <c r="G35" s="140"/>
      <c r="H35" s="140"/>
      <c r="J35" s="147"/>
      <c r="K35" s="138"/>
    </row>
    <row r="36" spans="1:11" ht="6.75" customHeight="1" x14ac:dyDescent="0.25">
      <c r="A36" s="144"/>
      <c r="B36" s="161"/>
      <c r="C36" s="160"/>
      <c r="D36" s="140"/>
      <c r="E36" s="140"/>
      <c r="F36" s="140"/>
      <c r="G36" s="140"/>
      <c r="H36" s="140"/>
      <c r="J36" s="147"/>
      <c r="K36" s="138"/>
    </row>
    <row r="37" spans="1:11" ht="15.75" x14ac:dyDescent="0.25">
      <c r="A37" s="144"/>
      <c r="B37" s="158" t="s">
        <v>79</v>
      </c>
      <c r="C37" s="159" t="s">
        <v>80</v>
      </c>
      <c r="D37" s="140"/>
      <c r="E37" s="140"/>
      <c r="F37" s="140"/>
      <c r="G37" s="140"/>
      <c r="H37" s="140"/>
      <c r="J37" s="147"/>
      <c r="K37" s="138"/>
    </row>
    <row r="38" spans="1:11" ht="15.75" x14ac:dyDescent="0.25">
      <c r="A38" s="144"/>
      <c r="B38" s="158" t="s">
        <v>81</v>
      </c>
      <c r="C38" s="198">
        <v>7818.39</v>
      </c>
      <c r="D38" s="140"/>
      <c r="E38" s="140"/>
      <c r="F38" s="140"/>
      <c r="G38" s="140"/>
      <c r="H38" s="140"/>
      <c r="J38" s="147"/>
      <c r="K38" s="138"/>
    </row>
    <row r="39" spans="1:11" ht="15.75" x14ac:dyDescent="0.25">
      <c r="A39" s="144"/>
      <c r="B39" s="158" t="s">
        <v>82</v>
      </c>
      <c r="C39" s="202">
        <v>23162</v>
      </c>
      <c r="D39" s="140"/>
      <c r="E39" s="140"/>
      <c r="F39" s="140"/>
      <c r="G39" s="140"/>
      <c r="H39" s="140"/>
      <c r="J39" s="147"/>
      <c r="K39" s="138"/>
    </row>
    <row r="40" spans="1:11" ht="15.75" x14ac:dyDescent="0.25">
      <c r="A40" s="144"/>
      <c r="B40" s="158" t="s">
        <v>83</v>
      </c>
      <c r="C40" s="157">
        <f>SUM(C38:C39)</f>
        <v>30980.39</v>
      </c>
      <c r="D40" s="140"/>
      <c r="E40" s="140"/>
      <c r="F40" s="140"/>
      <c r="G40" s="140"/>
      <c r="H40" s="140"/>
      <c r="J40" s="147"/>
      <c r="K40" s="138"/>
    </row>
    <row r="41" spans="1:11" ht="15.75" x14ac:dyDescent="0.25">
      <c r="A41" s="144"/>
      <c r="B41" s="158"/>
      <c r="C41" s="157"/>
      <c r="D41" s="140"/>
      <c r="E41" s="140"/>
      <c r="F41" s="140"/>
      <c r="G41" s="140"/>
      <c r="H41" s="140"/>
      <c r="J41" s="147"/>
      <c r="K41" s="138"/>
    </row>
    <row r="42" spans="1:11" ht="15.75" x14ac:dyDescent="0.25">
      <c r="A42" s="144"/>
      <c r="B42" s="156" t="s">
        <v>116</v>
      </c>
      <c r="C42" s="155">
        <f>SUM(Table143[Amount])</f>
        <v>15964.42</v>
      </c>
      <c r="D42" s="140"/>
      <c r="E42" s="140"/>
      <c r="F42" s="140"/>
      <c r="G42" s="140"/>
      <c r="H42" s="140"/>
      <c r="J42" s="147"/>
      <c r="K42" s="138"/>
    </row>
    <row r="43" spans="1:11" ht="15.75" x14ac:dyDescent="0.25">
      <c r="A43" s="144"/>
      <c r="B43" s="154" t="s">
        <v>115</v>
      </c>
      <c r="C43" s="153" t="s">
        <v>80</v>
      </c>
      <c r="D43" s="140"/>
      <c r="E43" s="140"/>
      <c r="F43" s="140"/>
      <c r="G43" s="140"/>
      <c r="H43" s="140"/>
      <c r="J43" s="147"/>
      <c r="K43" s="138"/>
    </row>
    <row r="44" spans="1:11" ht="15.75" x14ac:dyDescent="0.25">
      <c r="A44" s="144"/>
      <c r="B44" s="199" t="s">
        <v>695</v>
      </c>
      <c r="C44" s="198">
        <v>14400</v>
      </c>
      <c r="D44" s="140"/>
      <c r="E44" s="140"/>
      <c r="F44" s="140"/>
      <c r="G44" s="140"/>
      <c r="H44" s="140"/>
      <c r="J44" s="147"/>
      <c r="K44" s="138"/>
    </row>
    <row r="45" spans="1:11" ht="15.75" x14ac:dyDescent="0.25">
      <c r="A45" s="144"/>
      <c r="B45" s="199" t="s">
        <v>702</v>
      </c>
      <c r="C45" s="198">
        <v>450</v>
      </c>
      <c r="D45" s="140"/>
      <c r="E45" s="140"/>
      <c r="F45" s="140"/>
      <c r="G45" s="140"/>
      <c r="H45" s="140"/>
      <c r="I45" s="152"/>
      <c r="J45" s="147"/>
      <c r="K45" s="151"/>
    </row>
    <row r="46" spans="1:11" ht="15.75" x14ac:dyDescent="0.25">
      <c r="A46" s="144"/>
      <c r="B46" s="199" t="s">
        <v>703</v>
      </c>
      <c r="C46" s="198">
        <v>690.13</v>
      </c>
      <c r="D46" s="140"/>
      <c r="E46" s="140"/>
      <c r="F46" s="140"/>
      <c r="G46" s="140"/>
      <c r="H46" s="140"/>
      <c r="I46" s="150"/>
      <c r="J46" s="147"/>
      <c r="K46" s="138"/>
    </row>
    <row r="47" spans="1:11" ht="15.75" x14ac:dyDescent="0.25">
      <c r="A47" s="144"/>
      <c r="B47" s="199" t="s">
        <v>694</v>
      </c>
      <c r="C47" s="198">
        <v>33.15</v>
      </c>
      <c r="D47" s="140"/>
      <c r="E47" s="140"/>
      <c r="F47" s="140"/>
      <c r="G47" s="140"/>
      <c r="H47" s="140"/>
      <c r="I47" s="150"/>
      <c r="J47" s="147"/>
      <c r="K47" s="138"/>
    </row>
    <row r="48" spans="1:11" ht="15.75" x14ac:dyDescent="0.25">
      <c r="A48" s="144"/>
      <c r="B48" s="199" t="s">
        <v>688</v>
      </c>
      <c r="C48" s="198">
        <v>297.54000000000002</v>
      </c>
      <c r="D48" s="140"/>
      <c r="E48" s="140"/>
      <c r="F48" s="140"/>
      <c r="G48" s="140"/>
      <c r="H48" s="140"/>
      <c r="I48" s="150"/>
      <c r="J48" s="147"/>
      <c r="K48" s="138"/>
    </row>
    <row r="49" spans="1:11" ht="15.75" x14ac:dyDescent="0.25">
      <c r="A49" s="144"/>
      <c r="B49" s="199" t="s">
        <v>687</v>
      </c>
      <c r="C49" s="198">
        <v>93.6</v>
      </c>
      <c r="D49" s="140"/>
      <c r="E49" s="140"/>
      <c r="F49" s="140"/>
      <c r="G49" s="140"/>
      <c r="H49" s="140"/>
      <c r="J49" s="147"/>
      <c r="K49" s="138"/>
    </row>
    <row r="50" spans="1:11" ht="15.75" x14ac:dyDescent="0.25">
      <c r="A50" s="144"/>
      <c r="B50" s="200"/>
      <c r="C50" s="201"/>
      <c r="D50" s="140"/>
      <c r="E50" s="140"/>
      <c r="F50" s="140"/>
      <c r="G50" s="140"/>
      <c r="H50" s="140"/>
      <c r="J50" s="147"/>
      <c r="K50" s="138"/>
    </row>
    <row r="51" spans="1:11" ht="15.75" x14ac:dyDescent="0.25">
      <c r="A51" s="144"/>
      <c r="B51" s="149"/>
      <c r="C51" s="148"/>
      <c r="D51" s="140"/>
      <c r="E51" s="140"/>
      <c r="F51" s="140"/>
      <c r="G51" s="140"/>
      <c r="H51" s="140"/>
      <c r="J51" s="147"/>
      <c r="K51" s="138"/>
    </row>
    <row r="52" spans="1:11" ht="15.75" x14ac:dyDescent="0.25">
      <c r="A52" s="144"/>
      <c r="B52" s="146"/>
      <c r="C52" s="145"/>
      <c r="D52" s="145"/>
      <c r="E52" s="145"/>
      <c r="F52" s="145"/>
      <c r="G52" s="140"/>
      <c r="H52" s="140"/>
      <c r="J52" s="139"/>
      <c r="K52" s="138"/>
    </row>
    <row r="53" spans="1:11" ht="15.75" x14ac:dyDescent="0.25">
      <c r="A53" s="144"/>
      <c r="B53" s="143"/>
      <c r="C53" s="141"/>
      <c r="D53" s="141"/>
      <c r="E53" s="142"/>
      <c r="F53" s="141"/>
      <c r="G53" s="140"/>
      <c r="H53" s="140"/>
      <c r="J53" s="139"/>
      <c r="K53" s="138"/>
    </row>
  </sheetData>
  <mergeCells count="4">
    <mergeCell ref="A10:G10"/>
    <mergeCell ref="C23:G23"/>
    <mergeCell ref="A25:G25"/>
    <mergeCell ref="D34:H34"/>
  </mergeCells>
  <pageMargins left="0.70866141732283472" right="0.70866141732283472" top="0.74803149606299213" bottom="0.74803149606299213" header="0.31496062992125984" footer="0.31496062992125984"/>
  <pageSetup paperSize="8" scale="81" orientation="landscape" cellComments="asDisplayed" r:id="rId1"/>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9"/>
  <sheetViews>
    <sheetView workbookViewId="0">
      <selection activeCell="E6" sqref="E6"/>
    </sheetView>
  </sheetViews>
  <sheetFormatPr defaultColWidth="8.85546875" defaultRowHeight="12.75" x14ac:dyDescent="0.2"/>
  <cols>
    <col min="1" max="1" width="15.42578125" style="10" customWidth="1"/>
    <col min="2" max="2" width="0.85546875" style="20" customWidth="1"/>
    <col min="3" max="3" width="16.5703125" style="10" customWidth="1"/>
    <col min="4" max="4" width="0.85546875" style="20" customWidth="1"/>
    <col min="5" max="5" width="17.28515625" style="10" customWidth="1"/>
    <col min="6" max="6" width="0.85546875" style="20" customWidth="1"/>
    <col min="7" max="7" width="44.42578125" style="19" customWidth="1"/>
    <col min="8" max="8" width="0.85546875" style="20" customWidth="1"/>
    <col min="9" max="9" width="16.7109375" style="10" customWidth="1"/>
    <col min="10" max="16384" width="8.85546875" style="10"/>
  </cols>
  <sheetData>
    <row r="1" spans="1:9" s="25" customFormat="1" ht="25.5" x14ac:dyDescent="0.2">
      <c r="A1" s="26" t="s">
        <v>8</v>
      </c>
      <c r="B1" s="27"/>
      <c r="C1" s="26" t="s">
        <v>13</v>
      </c>
      <c r="D1" s="27"/>
      <c r="E1" s="26" t="s">
        <v>18</v>
      </c>
      <c r="F1" s="27"/>
      <c r="G1" s="28" t="s">
        <v>24</v>
      </c>
      <c r="H1" s="27"/>
      <c r="I1" s="26" t="s">
        <v>29</v>
      </c>
    </row>
    <row r="2" spans="1:9" x14ac:dyDescent="0.2">
      <c r="A2" s="22" t="s">
        <v>189</v>
      </c>
      <c r="B2" s="23"/>
      <c r="C2" s="18" t="s">
        <v>30</v>
      </c>
      <c r="D2" s="24"/>
      <c r="E2" s="18" t="s">
        <v>207</v>
      </c>
      <c r="F2" s="24"/>
      <c r="G2" s="19" t="s">
        <v>140</v>
      </c>
      <c r="H2" s="24"/>
      <c r="I2" s="18" t="s">
        <v>188</v>
      </c>
    </row>
    <row r="3" spans="1:9" x14ac:dyDescent="0.2">
      <c r="A3" s="22" t="s">
        <v>187</v>
      </c>
      <c r="B3" s="23"/>
      <c r="C3" s="18" t="s">
        <v>31</v>
      </c>
      <c r="D3" s="24"/>
      <c r="E3" s="18" t="s">
        <v>186</v>
      </c>
      <c r="F3" s="24"/>
      <c r="G3" s="19" t="s">
        <v>141</v>
      </c>
      <c r="H3" s="24"/>
      <c r="I3" s="18" t="s">
        <v>40</v>
      </c>
    </row>
    <row r="4" spans="1:9" x14ac:dyDescent="0.2">
      <c r="A4" s="22" t="s">
        <v>185</v>
      </c>
      <c r="B4" s="23"/>
      <c r="C4" s="18" t="s">
        <v>235</v>
      </c>
      <c r="D4" s="24"/>
      <c r="E4" s="22" t="s">
        <v>184</v>
      </c>
      <c r="F4" s="21"/>
      <c r="G4" s="19" t="s">
        <v>142</v>
      </c>
      <c r="H4" s="24"/>
      <c r="I4" s="18" t="s">
        <v>183</v>
      </c>
    </row>
    <row r="5" spans="1:9" x14ac:dyDescent="0.2">
      <c r="A5" s="22" t="s">
        <v>158</v>
      </c>
      <c r="B5" s="23"/>
      <c r="C5" s="18" t="s">
        <v>36</v>
      </c>
      <c r="D5" s="24"/>
      <c r="E5" s="22" t="s">
        <v>182</v>
      </c>
      <c r="F5" s="21"/>
      <c r="G5" s="19" t="s">
        <v>147</v>
      </c>
      <c r="H5" s="24"/>
      <c r="I5" s="18" t="s">
        <v>41</v>
      </c>
    </row>
    <row r="6" spans="1:9" ht="38.25" x14ac:dyDescent="0.2">
      <c r="A6" s="22" t="s">
        <v>35</v>
      </c>
      <c r="B6" s="23"/>
      <c r="C6" s="18" t="s">
        <v>154</v>
      </c>
      <c r="D6" s="24"/>
      <c r="E6" s="22" t="s">
        <v>180</v>
      </c>
      <c r="F6" s="21"/>
      <c r="G6" s="19" t="s">
        <v>139</v>
      </c>
      <c r="H6" s="24"/>
      <c r="I6" s="18" t="s">
        <v>179</v>
      </c>
    </row>
    <row r="7" spans="1:9" ht="25.5" x14ac:dyDescent="0.2">
      <c r="A7" s="22" t="s">
        <v>163</v>
      </c>
      <c r="B7" s="23"/>
      <c r="C7" s="18"/>
      <c r="D7" s="24"/>
      <c r="E7" s="22" t="s">
        <v>32</v>
      </c>
      <c r="F7" s="21"/>
      <c r="G7" s="19" t="s">
        <v>146</v>
      </c>
      <c r="H7" s="24"/>
      <c r="I7" s="18" t="s">
        <v>177</v>
      </c>
    </row>
    <row r="8" spans="1:9" x14ac:dyDescent="0.2">
      <c r="A8" s="10" t="s">
        <v>155</v>
      </c>
      <c r="B8" s="23"/>
      <c r="C8" s="18"/>
      <c r="D8" s="24"/>
      <c r="E8" s="22" t="s">
        <v>175</v>
      </c>
      <c r="F8" s="21"/>
      <c r="G8" s="19" t="s">
        <v>144</v>
      </c>
      <c r="H8" s="24"/>
      <c r="I8" s="18" t="s">
        <v>174</v>
      </c>
    </row>
    <row r="9" spans="1:9" ht="25.5" x14ac:dyDescent="0.2">
      <c r="A9" s="22" t="s">
        <v>181</v>
      </c>
      <c r="B9" s="23"/>
      <c r="C9" s="18"/>
      <c r="D9" s="24"/>
      <c r="E9" s="22" t="s">
        <v>208</v>
      </c>
      <c r="F9" s="21"/>
      <c r="G9" s="19" t="s">
        <v>143</v>
      </c>
      <c r="I9" s="18" t="s">
        <v>171</v>
      </c>
    </row>
    <row r="10" spans="1:9" x14ac:dyDescent="0.2">
      <c r="A10" s="10" t="s">
        <v>156</v>
      </c>
      <c r="B10" s="23"/>
      <c r="E10" s="22" t="s">
        <v>38</v>
      </c>
      <c r="F10" s="21"/>
      <c r="G10" s="19" t="s">
        <v>151</v>
      </c>
      <c r="I10" s="18" t="s">
        <v>168</v>
      </c>
    </row>
    <row r="11" spans="1:9" ht="25.5" x14ac:dyDescent="0.2">
      <c r="A11" s="22" t="s">
        <v>178</v>
      </c>
      <c r="B11" s="23"/>
      <c r="E11" s="22" t="s">
        <v>172</v>
      </c>
      <c r="F11" s="21"/>
      <c r="G11" s="19" t="s">
        <v>145</v>
      </c>
      <c r="I11" s="18" t="s">
        <v>166</v>
      </c>
    </row>
    <row r="12" spans="1:9" ht="25.5" x14ac:dyDescent="0.2">
      <c r="A12" s="22" t="s">
        <v>160</v>
      </c>
      <c r="B12" s="23"/>
      <c r="E12" s="22" t="s">
        <v>169</v>
      </c>
      <c r="F12" s="21"/>
      <c r="G12" s="19" t="s">
        <v>150</v>
      </c>
      <c r="I12" s="10" t="s">
        <v>154</v>
      </c>
    </row>
    <row r="13" spans="1:9" ht="25.5" x14ac:dyDescent="0.2">
      <c r="A13" s="22" t="s">
        <v>176</v>
      </c>
      <c r="B13" s="23"/>
      <c r="E13" s="22" t="s">
        <v>33</v>
      </c>
      <c r="F13" s="21"/>
      <c r="G13" s="19" t="s">
        <v>152</v>
      </c>
    </row>
    <row r="14" spans="1:9" ht="25.5" x14ac:dyDescent="0.2">
      <c r="A14" s="22" t="s">
        <v>173</v>
      </c>
      <c r="B14" s="21"/>
      <c r="E14" s="22" t="s">
        <v>164</v>
      </c>
      <c r="F14" s="21"/>
      <c r="G14" s="19" t="s">
        <v>149</v>
      </c>
    </row>
    <row r="15" spans="1:9" x14ac:dyDescent="0.2">
      <c r="A15" s="22" t="s">
        <v>170</v>
      </c>
      <c r="B15" s="21"/>
      <c r="E15" s="22" t="s">
        <v>162</v>
      </c>
      <c r="F15" s="21"/>
      <c r="G15" s="19" t="s">
        <v>148</v>
      </c>
    </row>
    <row r="16" spans="1:9" ht="25.5" x14ac:dyDescent="0.2">
      <c r="A16" s="22" t="s">
        <v>167</v>
      </c>
      <c r="E16" s="22" t="s">
        <v>159</v>
      </c>
      <c r="G16" s="19" t="s">
        <v>34</v>
      </c>
    </row>
    <row r="17" spans="1:7" x14ac:dyDescent="0.2">
      <c r="A17" s="22" t="s">
        <v>165</v>
      </c>
      <c r="E17" s="22" t="s">
        <v>157</v>
      </c>
      <c r="G17" s="19" t="s">
        <v>154</v>
      </c>
    </row>
    <row r="18" spans="1:7" x14ac:dyDescent="0.2">
      <c r="A18" s="22" t="s">
        <v>161</v>
      </c>
      <c r="E18" s="10" t="s">
        <v>154</v>
      </c>
    </row>
    <row r="19" spans="1:7" x14ac:dyDescent="0.2">
      <c r="A19" s="10" t="s">
        <v>154</v>
      </c>
      <c r="E19" s="10" t="s">
        <v>34</v>
      </c>
    </row>
  </sheetData>
  <sortState ref="G2:G19">
    <sortCondition ref="G2"/>
  </sortState>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8E320B7C1E63942BD57B14854EDD0D6" ma:contentTypeVersion="6" ma:contentTypeDescription="Create a new document." ma:contentTypeScope="" ma:versionID="c855a7daabbd6541f4e34cca9e6464f2">
  <xsd:schema xmlns:xsd="http://www.w3.org/2001/XMLSchema" xmlns:xs="http://www.w3.org/2001/XMLSchema" xmlns:p="http://schemas.microsoft.com/office/2006/metadata/properties" xmlns:ns2="6a164dda-3779-4169-b957-e287451f6523" xmlns:ns3="a48e264f-aa42-4aa3-a71d-97109fdf6c61" targetNamespace="http://schemas.microsoft.com/office/2006/metadata/properties" ma:root="true" ma:fieldsID="46b24440f3c9bf6f24ce05afb17cf7c5" ns2:_="" ns3:_="">
    <xsd:import namespace="6a164dda-3779-4169-b957-e287451f6523"/>
    <xsd:import namespace="a48e264f-aa42-4aa3-a71d-97109fdf6c61"/>
    <xsd:element name="properties">
      <xsd:complexType>
        <xsd:sequence>
          <xsd:element name="documentManagement">
            <xsd:complexType>
              <xsd:all>
                <xsd:element ref="ns2:Visibility" minOccurs="0"/>
                <xsd:element ref="ns3:SharedWithUsers" minOccurs="0"/>
                <xsd:element ref="ns3:SharedWithDetails" minOccurs="0"/>
                <xsd:element ref="ns3:LastSharedByUser" minOccurs="0"/>
                <xsd:element ref="ns3:LastSharedByTim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164dda-3779-4169-b957-e287451f6523" elementFormDefault="qualified">
    <xsd:import namespace="http://schemas.microsoft.com/office/2006/documentManagement/types"/>
    <xsd:import namespace="http://schemas.microsoft.com/office/infopath/2007/PartnerControls"/>
    <xsd:element name="Visibility" ma:index="8" nillable="true" ma:displayName="Visibility" ma:default="Internal" ma:description="Items that should be available externally should be marked &lt;strong&gt;External&lt;/strong&gt;" ma:format="RadioButtons" ma:internalName="Visibility">
      <xsd:simpleType>
        <xsd:restriction base="dms:Choice">
          <xsd:enumeration value="Internal"/>
          <xsd:enumeration value="External"/>
        </xsd:restriction>
      </xsd:simpleType>
    </xsd:element>
  </xsd:schema>
  <xsd:schema xmlns:xsd="http://www.w3.org/2001/XMLSchema" xmlns:xs="http://www.w3.org/2001/XMLSchema" xmlns:dms="http://schemas.microsoft.com/office/2006/documentManagement/types" xmlns:pc="http://schemas.microsoft.com/office/infopath/2007/PartnerControls" targetNamespace="a48e264f-aa42-4aa3-a71d-97109fdf6c61" elementFormDefault="qualified">
    <xsd:import namespace="http://schemas.microsoft.com/office/2006/documentManagement/types"/>
    <xsd:import namespace="http://schemas.microsoft.com/office/infopath/2007/PartnerControls"/>
    <xsd:element name="SharedWithUsers" ma:index="9"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description="" ma:internalName="SharedWithDetails" ma:readOnly="true">
      <xsd:simpleType>
        <xsd:restriction base="dms:Note">
          <xsd:maxLength value="255"/>
        </xsd:restriction>
      </xsd:simpleType>
    </xsd:element>
    <xsd:element name="LastSharedByUser" ma:index="11" nillable="true" ma:displayName="Last Shared By User" ma:description="" ma:internalName="LastSharedByUser" ma:readOnly="true">
      <xsd:simpleType>
        <xsd:restriction base="dms:Note">
          <xsd:maxLength value="255"/>
        </xsd:restriction>
      </xsd:simpleType>
    </xsd:element>
    <xsd:element name="LastSharedByTime" ma:index="12" nillable="true" ma:displayName="Last Shared By Time" ma:description="" ma:internalName="LastSharedByTime" ma:readOnly="tru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Visibility xmlns="6a164dda-3779-4169-b957-e287451f6523">Internal</Visibility>
  </documentManagement>
</p:properties>
</file>

<file path=customXml/item4.xml><?xml version="1.0" encoding="utf-8"?>
<?mso-contentType ?>
<SharedContentType xmlns="Microsoft.SharePoint.Taxonomy.ContentTypeSync" SourceId="8207403b-203c-4ed3-95cd-88a852189123" ContentTypeId="0x01" PreviousValue="false"/>
</file>

<file path=customXml/itemProps1.xml><?xml version="1.0" encoding="utf-8"?>
<ds:datastoreItem xmlns:ds="http://schemas.openxmlformats.org/officeDocument/2006/customXml" ds:itemID="{BC415449-23EE-40D6-B78A-68D7CD8FD0B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164dda-3779-4169-b957-e287451f6523"/>
    <ds:schemaRef ds:uri="a48e264f-aa42-4aa3-a71d-97109fdf6c6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C9C04D2-825E-41E5-B57E-773435E3A024}">
  <ds:schemaRefs>
    <ds:schemaRef ds:uri="http://schemas.microsoft.com/sharepoint/v3/contenttype/forms"/>
  </ds:schemaRefs>
</ds:datastoreItem>
</file>

<file path=customXml/itemProps3.xml><?xml version="1.0" encoding="utf-8"?>
<ds:datastoreItem xmlns:ds="http://schemas.openxmlformats.org/officeDocument/2006/customXml" ds:itemID="{68D6DCC0-04EB-45CF-9CCF-4734B554EE64}">
  <ds:schemaRefs>
    <ds:schemaRef ds:uri="http://purl.org/dc/elements/1.1/"/>
    <ds:schemaRef ds:uri="http://schemas.openxmlformats.org/package/2006/metadata/core-properties"/>
    <ds:schemaRef ds:uri="http://purl.org/dc/terms/"/>
    <ds:schemaRef ds:uri="http://purl.org/dc/dcmitype/"/>
    <ds:schemaRef ds:uri="6a164dda-3779-4169-b957-e287451f6523"/>
    <ds:schemaRef ds:uri="http://schemas.microsoft.com/office/2006/metadata/properties"/>
    <ds:schemaRef ds:uri="http://schemas.microsoft.com/office/2006/documentManagement/types"/>
    <ds:schemaRef ds:uri="a48e264f-aa42-4aa3-a71d-97109fdf6c61"/>
    <ds:schemaRef ds:uri="http://www.w3.org/XML/1998/namespace"/>
    <ds:schemaRef ds:uri="http://schemas.microsoft.com/office/infopath/2007/PartnerControls"/>
  </ds:schemaRefs>
</ds:datastoreItem>
</file>

<file path=customXml/itemProps4.xml><?xml version="1.0" encoding="utf-8"?>
<ds:datastoreItem xmlns:ds="http://schemas.openxmlformats.org/officeDocument/2006/customXml" ds:itemID="{DE034001-796E-42FC-BEEB-9AF160A3A33E}">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introduction</vt:lpstr>
      <vt:lpstr>definitions</vt:lpstr>
      <vt:lpstr>Jisc APC template v4</vt:lpstr>
      <vt:lpstr>Discounts, memberships &amp; pre-pa</vt:lpstr>
      <vt:lpstr>RCUK compliance summary (2)</vt:lpstr>
      <vt:lpstr>Constrained values</vt:lpstr>
      <vt:lpstr>'Jisc APC template v4'!Print_Area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Katie Shamash</dc:creator>
  <cp:lastModifiedBy>Alice Gibson</cp:lastModifiedBy>
  <cp:lastPrinted>2017-03-28T08:44:25Z</cp:lastPrinted>
  <dcterms:created xsi:type="dcterms:W3CDTF">2016-08-09T14:04:46Z</dcterms:created>
  <dcterms:modified xsi:type="dcterms:W3CDTF">2017-05-24T13:32:40Z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0x01010068E320B7C1E63942BD57B14854EDD0D6</vt:lpwstr>
  </property>
  <property fmtid="{D5CDD505-2E9C-101B-9397-08002B2CF9AE}" pid="3" name="IsMyDocuments">
    <vt:bool>true</vt:bool>
  </property>
</Properties>
</file>