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drawings/drawing2.xml" ContentType="application/vnd.openxmlformats-officedocument.drawing+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H:\Desktop\"/>
    </mc:Choice>
  </mc:AlternateContent>
  <bookViews>
    <workbookView xWindow="0" yWindow="0" windowWidth="28800" windowHeight="11835" tabRatio="696" activeTab="2"/>
  </bookViews>
  <sheets>
    <sheet name="introduction" sheetId="8" r:id="rId1"/>
    <sheet name="definitions" sheetId="11" r:id="rId2"/>
    <sheet name="Jisc APC template v4" sheetId="25" r:id="rId3"/>
    <sheet name="Discounts, memberships &amp; pre-pa" sheetId="23" r:id="rId4"/>
    <sheet name="RCUK compliance summary" sheetId="21" r:id="rId5"/>
    <sheet name="Constrained values" sheetId="24" state="hidden" r:id="rId6"/>
  </sheets>
  <externalReferences>
    <externalReference r:id="rId7"/>
    <externalReference r:id="rId8"/>
    <externalReference r:id="rId9"/>
  </externalReferences>
  <definedNames>
    <definedName name="_xlnm.Print_Area" localSheetId="2">'Jisc APC template v4'!$A$3:$AB$19</definedName>
  </definedNames>
  <calcPr calcId="162913" calcMode="manual"/>
</workbook>
</file>

<file path=xl/calcChain.xml><?xml version="1.0" encoding="utf-8"?>
<calcChain xmlns="http://schemas.openxmlformats.org/spreadsheetml/2006/main">
  <c r="E33" i="21" l="1"/>
  <c r="G33" i="21" s="1"/>
  <c r="C43" i="21" l="1"/>
  <c r="AB115" i="25"/>
  <c r="E28" i="21" l="1"/>
  <c r="G28" i="21" s="1"/>
  <c r="C29" i="21" s="1"/>
  <c r="E29" i="21" s="1"/>
  <c r="G29" i="21" s="1"/>
  <c r="C30" i="21" s="1"/>
  <c r="E30" i="21" s="1"/>
  <c r="G30" i="21" s="1"/>
  <c r="C31" i="21" s="1"/>
  <c r="E31" i="21" s="1"/>
  <c r="G31" i="21" s="1"/>
  <c r="C32" i="21" s="1"/>
  <c r="E32" i="21" s="1"/>
  <c r="G32" i="21" s="1"/>
  <c r="C33" i="21" s="1"/>
  <c r="A3" i="23" l="1" a="1"/>
  <c r="A3" i="23" s="1"/>
  <c r="E3" i="23" l="1"/>
  <c r="G3" i="23"/>
  <c r="I3" i="23" s="1"/>
  <c r="H3" i="23"/>
  <c r="J3" i="23" s="1"/>
  <c r="A4" i="23" a="1"/>
  <c r="A4" i="23" s="1"/>
  <c r="A5" i="23" s="1" a="1"/>
  <c r="A5" i="23" s="1"/>
  <c r="F5" i="23" s="1"/>
  <c r="K5" i="23" s="1"/>
  <c r="F3" i="23"/>
  <c r="K3" i="23" s="1"/>
  <c r="A6" i="23" l="1" a="1"/>
  <c r="A6" i="23" s="1"/>
  <c r="H6" i="23" s="1"/>
  <c r="J6" i="23" s="1"/>
  <c r="G5" i="23"/>
  <c r="I5" i="23" s="1"/>
  <c r="H4" i="23"/>
  <c r="J4" i="23" s="1"/>
  <c r="E4" i="23"/>
  <c r="E5" i="23"/>
  <c r="H5" i="23"/>
  <c r="J5" i="23" s="1"/>
  <c r="F4" i="23"/>
  <c r="K4" i="23" s="1"/>
  <c r="G4" i="23"/>
  <c r="I4" i="23" s="1"/>
  <c r="A7" i="23" l="1" a="1"/>
  <c r="A7" i="23" s="1"/>
  <c r="E7" i="23" s="1"/>
  <c r="G6" i="23"/>
  <c r="I6" i="23" s="1"/>
  <c r="E6" i="23"/>
  <c r="F6" i="23"/>
  <c r="K6" i="23" s="1"/>
  <c r="C41" i="21"/>
  <c r="C36" i="21" s="1"/>
  <c r="C20" i="21"/>
  <c r="C15" i="21"/>
  <c r="F7" i="23" l="1"/>
  <c r="K7" i="23" s="1"/>
  <c r="A8" i="23" a="1"/>
  <c r="A8" i="23" s="1"/>
  <c r="G8" i="23" s="1"/>
  <c r="I8" i="23" s="1"/>
  <c r="H7" i="23"/>
  <c r="J7" i="23" s="1"/>
  <c r="G7" i="23"/>
  <c r="I7" i="23" s="1"/>
  <c r="E8" i="23" l="1"/>
  <c r="H8" i="23"/>
  <c r="J8" i="23" s="1"/>
  <c r="F8" i="23"/>
  <c r="K8" i="23" s="1"/>
  <c r="A9" i="23" a="1"/>
  <c r="A9" i="23" s="1"/>
  <c r="E9" i="23" s="1"/>
  <c r="F9" i="23" l="1"/>
  <c r="K9" i="23" s="1"/>
  <c r="H9" i="23"/>
  <c r="J9" i="23" s="1"/>
  <c r="A10" i="23" a="1"/>
  <c r="A10" i="23" s="1"/>
  <c r="A11" i="23" s="1" a="1"/>
  <c r="A11" i="23" s="1"/>
  <c r="G9" i="23"/>
  <c r="I9" i="23" s="1"/>
  <c r="E10" i="23" l="1"/>
  <c r="F10" i="23"/>
  <c r="K10" i="23" s="1"/>
  <c r="G10" i="23"/>
  <c r="I10" i="23" s="1"/>
  <c r="H10" i="23"/>
  <c r="J10" i="23" s="1"/>
  <c r="A12" i="23" a="1"/>
  <c r="A12" i="23" s="1"/>
  <c r="G12" i="23" s="1"/>
  <c r="I12" i="23" s="1"/>
  <c r="G11" i="23"/>
  <c r="I11" i="23" s="1"/>
  <c r="E11" i="23"/>
  <c r="F11" i="23"/>
  <c r="K11" i="23" s="1"/>
  <c r="H11" i="23"/>
  <c r="J11" i="23" s="1"/>
  <c r="H12" i="23" l="1"/>
  <c r="J12" i="23" s="1"/>
  <c r="A13" i="23" a="1"/>
  <c r="A13" i="23" s="1"/>
  <c r="H13" i="23" s="1"/>
  <c r="J13" i="23" s="1"/>
  <c r="F12" i="23"/>
  <c r="K12" i="23" s="1"/>
  <c r="E12" i="23"/>
  <c r="F13" i="23" l="1"/>
  <c r="K13" i="23" s="1"/>
  <c r="E13" i="23"/>
  <c r="G13" i="23"/>
  <c r="I13" i="23" s="1"/>
  <c r="A14" i="23" a="1"/>
  <c r="A14" i="23" s="1"/>
  <c r="A15" i="23" s="1" a="1"/>
  <c r="A15" i="23" s="1"/>
  <c r="F15" i="23" s="1"/>
  <c r="K15" i="23" s="1"/>
  <c r="G14" i="23" l="1"/>
  <c r="I14" i="23" s="1"/>
  <c r="H15" i="23"/>
  <c r="J15" i="23" s="1"/>
  <c r="A16" i="23" a="1"/>
  <c r="A16" i="23" s="1"/>
  <c r="E14" i="23"/>
  <c r="G15" i="23"/>
  <c r="I15" i="23" s="1"/>
  <c r="E15" i="23"/>
  <c r="H14" i="23"/>
  <c r="J14" i="23" s="1"/>
  <c r="F14" i="23"/>
  <c r="K14" i="23" s="1"/>
  <c r="E16" i="23" l="1"/>
  <c r="H16" i="23"/>
  <c r="J16" i="23" s="1"/>
  <c r="G16" i="23"/>
  <c r="I16" i="23" s="1"/>
  <c r="A17" i="23" a="1"/>
  <c r="A17" i="23" s="1"/>
  <c r="H17" i="23" s="1"/>
  <c r="J17" i="23" s="1"/>
  <c r="F16" i="23"/>
  <c r="K16" i="23" s="1"/>
  <c r="F17" i="23" l="1"/>
  <c r="K17" i="23" s="1"/>
  <c r="E17" i="23"/>
  <c r="A18" i="23" a="1"/>
  <c r="A18" i="23" s="1"/>
  <c r="G17" i="23"/>
  <c r="I17" i="23" s="1"/>
  <c r="H18" i="23" l="1"/>
  <c r="J18" i="23" s="1"/>
  <c r="G18" i="23"/>
  <c r="I18" i="23" s="1"/>
  <c r="E18" i="23"/>
  <c r="A19" i="23" a="1"/>
  <c r="A19" i="23" s="1"/>
  <c r="F18" i="23"/>
  <c r="K18" i="23" s="1"/>
  <c r="A20" i="23" l="1" a="1"/>
  <c r="A20" i="23" s="1"/>
  <c r="E19" i="23"/>
  <c r="H19" i="23"/>
  <c r="J19" i="23" s="1"/>
  <c r="F19" i="23"/>
  <c r="K19" i="23" s="1"/>
  <c r="G19" i="23"/>
  <c r="I19" i="23" s="1"/>
  <c r="A21" i="23" l="1" a="1"/>
  <c r="A21" i="23" s="1"/>
  <c r="F20" i="23"/>
  <c r="K20" i="23" s="1"/>
  <c r="G20" i="23"/>
  <c r="I20" i="23" s="1"/>
  <c r="H20" i="23"/>
  <c r="J20" i="23" s="1"/>
  <c r="E20" i="23"/>
  <c r="A22" i="23" l="1" a="1"/>
  <c r="A22" i="23" s="1"/>
  <c r="A23" i="23" s="1" a="1"/>
  <c r="A23" i="23" s="1"/>
  <c r="A24" i="23" s="1" a="1"/>
  <c r="A24" i="23" s="1"/>
  <c r="H21" i="23"/>
  <c r="J21" i="23" s="1"/>
  <c r="E21" i="23"/>
  <c r="F21" i="23"/>
  <c r="K21" i="23" s="1"/>
  <c r="G21" i="23"/>
  <c r="I21" i="23" s="1"/>
  <c r="E22" i="23" l="1"/>
  <c r="G22" i="23"/>
  <c r="I22" i="23" s="1"/>
  <c r="F22" i="23"/>
  <c r="K22" i="23" s="1"/>
  <c r="H22" i="23"/>
  <c r="J22" i="23" s="1"/>
  <c r="E23" i="23"/>
  <c r="F23" i="23"/>
  <c r="K23" i="23" s="1"/>
  <c r="H23" i="23"/>
  <c r="J23" i="23" s="1"/>
  <c r="G23" i="23"/>
  <c r="I23" i="23" s="1"/>
  <c r="A25" i="23" a="1"/>
  <c r="A25" i="23" s="1"/>
  <c r="A26" i="23" s="1" a="1"/>
  <c r="A26" i="23" s="1"/>
  <c r="H24" i="23"/>
  <c r="J24" i="23" s="1"/>
  <c r="E24" i="23"/>
  <c r="G24" i="23"/>
  <c r="I24" i="23" s="1"/>
  <c r="F24" i="23"/>
  <c r="K24" i="23" s="1"/>
  <c r="A27" i="23" l="1" a="1"/>
  <c r="A27" i="23" s="1"/>
  <c r="F27" i="23" s="1"/>
  <c r="K27" i="23" s="1"/>
  <c r="G26" i="23"/>
  <c r="I26" i="23" s="1"/>
  <c r="E26" i="23"/>
  <c r="F26" i="23"/>
  <c r="K26" i="23" s="1"/>
  <c r="H26" i="23"/>
  <c r="J26" i="23" s="1"/>
  <c r="E25" i="23"/>
  <c r="F25" i="23"/>
  <c r="K25" i="23" s="1"/>
  <c r="H25" i="23"/>
  <c r="J25" i="23" s="1"/>
  <c r="G25" i="23"/>
  <c r="I25" i="23" s="1"/>
  <c r="E27" i="23" l="1"/>
  <c r="H27" i="23"/>
  <c r="J27" i="23" s="1"/>
  <c r="G27" i="23"/>
  <c r="I27" i="23" s="1"/>
  <c r="A28" i="23" a="1"/>
  <c r="A28" i="23" s="1"/>
  <c r="F28" i="23" l="1"/>
  <c r="K28" i="23" s="1"/>
  <c r="E28" i="23"/>
  <c r="G28" i="23"/>
  <c r="I28" i="23" s="1"/>
  <c r="H28" i="23"/>
  <c r="J28" i="23" s="1"/>
  <c r="A29" i="23" a="1"/>
  <c r="A29" i="23" s="1"/>
  <c r="E29" i="23" s="1"/>
  <c r="F29" i="23" l="1"/>
  <c r="K29" i="23" s="1"/>
  <c r="G29" i="23"/>
  <c r="I29" i="23" s="1"/>
  <c r="H29" i="23"/>
  <c r="J29" i="23" s="1"/>
  <c r="A30" i="23" a="1"/>
  <c r="A30" i="23" s="1"/>
  <c r="H30" i="23" l="1"/>
  <c r="J30" i="23" s="1"/>
  <c r="A31" i="23" a="1"/>
  <c r="A31" i="23" s="1"/>
  <c r="G30" i="23"/>
  <c r="I30" i="23" s="1"/>
  <c r="E30" i="23"/>
  <c r="F30" i="23"/>
  <c r="K30" i="23" s="1"/>
  <c r="H31" i="23" l="1"/>
  <c r="J31" i="23" s="1"/>
  <c r="E31" i="23"/>
  <c r="G31" i="23"/>
  <c r="I31" i="23" s="1"/>
  <c r="F31" i="23"/>
  <c r="K31" i="23" s="1"/>
  <c r="A32" i="23" a="1"/>
  <c r="A32" i="23" s="1"/>
  <c r="G32" i="23" l="1"/>
  <c r="I32" i="23" s="1"/>
  <c r="E32" i="23"/>
  <c r="F32" i="23"/>
  <c r="K32" i="23" s="1"/>
  <c r="H32" i="23"/>
  <c r="J32" i="23" s="1"/>
  <c r="A33" i="23" a="1"/>
  <c r="A33" i="23" s="1"/>
  <c r="G33" i="23" l="1"/>
  <c r="I33" i="23" s="1"/>
  <c r="E33" i="23"/>
  <c r="F33" i="23"/>
  <c r="K33" i="23" s="1"/>
  <c r="H33" i="23"/>
  <c r="J33" i="23" s="1"/>
  <c r="A34" i="23" a="1"/>
  <c r="A34" i="23" s="1"/>
  <c r="G34" i="23" l="1"/>
  <c r="I34" i="23" s="1"/>
  <c r="F34" i="23"/>
  <c r="K34" i="23" s="1"/>
  <c r="H34" i="23"/>
  <c r="J34" i="23" s="1"/>
  <c r="E34" i="23"/>
  <c r="A35" i="23" a="1"/>
  <c r="A35" i="23" s="1"/>
  <c r="F35" i="23" l="1"/>
  <c r="K35" i="23" s="1"/>
  <c r="E35" i="23"/>
  <c r="H35" i="23"/>
  <c r="J35" i="23" s="1"/>
  <c r="G35" i="23"/>
  <c r="I35" i="23" s="1"/>
  <c r="A36" i="23" a="1"/>
  <c r="A36" i="23" s="1"/>
  <c r="E36" i="23" l="1"/>
  <c r="G36" i="23"/>
  <c r="I36" i="23" s="1"/>
  <c r="F36" i="23"/>
  <c r="K36" i="23" s="1"/>
  <c r="H36" i="23"/>
  <c r="J36" i="23" s="1"/>
  <c r="A37" i="23" a="1"/>
  <c r="A37" i="23" s="1"/>
  <c r="H37" i="23" l="1"/>
  <c r="J37" i="23" s="1"/>
  <c r="F37" i="23"/>
  <c r="K37" i="23" s="1"/>
  <c r="G37" i="23"/>
  <c r="I37" i="23" s="1"/>
  <c r="E37" i="23"/>
  <c r="A38" i="23" a="1"/>
  <c r="A38" i="23" s="1"/>
  <c r="G38" i="23" l="1"/>
  <c r="I38" i="23" s="1"/>
  <c r="H38" i="23"/>
  <c r="J38" i="23" s="1"/>
  <c r="E38" i="23"/>
  <c r="F38" i="23"/>
  <c r="K38" i="23" s="1"/>
  <c r="A39" i="23" a="1"/>
  <c r="A39" i="23" s="1"/>
  <c r="F39" i="23" l="1"/>
  <c r="K39" i="23" s="1"/>
  <c r="H39" i="23"/>
  <c r="J39" i="23" s="1"/>
  <c r="E39" i="23"/>
  <c r="G39" i="23"/>
  <c r="I39" i="23" s="1"/>
  <c r="A40" i="23" a="1"/>
  <c r="A40" i="23" s="1"/>
  <c r="E40" i="23" l="1"/>
  <c r="F40" i="23"/>
  <c r="K40" i="23" s="1"/>
  <c r="G40" i="23"/>
  <c r="I40" i="23" s="1"/>
  <c r="H40" i="23"/>
  <c r="J40" i="23" s="1"/>
  <c r="A41" i="23" a="1"/>
  <c r="A41" i="23" s="1"/>
  <c r="H41" i="23" l="1"/>
  <c r="J41" i="23" s="1"/>
  <c r="F41" i="23"/>
  <c r="K41" i="23" s="1"/>
  <c r="G41" i="23"/>
  <c r="I41" i="23" s="1"/>
  <c r="E41" i="23"/>
  <c r="A42" i="23" a="1"/>
  <c r="A42" i="23" s="1"/>
  <c r="F42" i="23" l="1"/>
  <c r="K42" i="23" s="1"/>
  <c r="G42" i="23"/>
  <c r="I42" i="23" s="1"/>
  <c r="H42" i="23"/>
  <c r="J42" i="23" s="1"/>
  <c r="E42" i="23"/>
  <c r="A43" i="23" a="1"/>
  <c r="A43" i="23" s="1"/>
  <c r="E43" i="23" l="1"/>
  <c r="F43" i="23"/>
  <c r="K43" i="23" s="1"/>
  <c r="G43" i="23"/>
  <c r="I43" i="23" s="1"/>
  <c r="H43" i="23"/>
  <c r="J43" i="23" s="1"/>
  <c r="A44" i="23" a="1"/>
  <c r="A44" i="23" s="1"/>
  <c r="H44" i="23" l="1"/>
  <c r="J44" i="23" s="1"/>
  <c r="E44" i="23"/>
  <c r="F44" i="23"/>
  <c r="K44" i="23" s="1"/>
  <c r="G44" i="23"/>
  <c r="I44" i="23" s="1"/>
  <c r="A45" i="23" a="1"/>
  <c r="A45" i="23" s="1"/>
  <c r="H45" i="23" l="1"/>
  <c r="J45" i="23" s="1"/>
  <c r="E45" i="23"/>
  <c r="F45" i="23"/>
  <c r="K45" i="23" s="1"/>
  <c r="G45" i="23"/>
  <c r="I45" i="23" s="1"/>
  <c r="A46" i="23" a="1"/>
  <c r="A46" i="23" s="1"/>
  <c r="G46" i="23" l="1"/>
  <c r="I46" i="23" s="1"/>
  <c r="H46" i="23"/>
  <c r="J46" i="23" s="1"/>
  <c r="E46" i="23"/>
  <c r="F46" i="23"/>
  <c r="K46" i="23" s="1"/>
  <c r="A47" i="23" a="1"/>
  <c r="A47" i="23" s="1"/>
  <c r="F47" i="23" l="1"/>
  <c r="K47" i="23" s="1"/>
  <c r="E47" i="23"/>
  <c r="G47" i="23"/>
  <c r="I47" i="23" s="1"/>
  <c r="H47" i="23"/>
  <c r="J47" i="23" s="1"/>
  <c r="A48" i="23" a="1"/>
  <c r="A48" i="23" s="1"/>
  <c r="E48" i="23" l="1"/>
  <c r="H48" i="23"/>
  <c r="J48" i="23" s="1"/>
  <c r="F48" i="23"/>
  <c r="K48" i="23" s="1"/>
  <c r="G48" i="23"/>
  <c r="I48" i="23" s="1"/>
  <c r="A49" i="23" a="1"/>
  <c r="A49" i="23" s="1"/>
  <c r="E49" i="23" l="1"/>
  <c r="F49" i="23"/>
  <c r="K49" i="23" s="1"/>
  <c r="G49" i="23"/>
  <c r="I49" i="23" s="1"/>
  <c r="H49" i="23"/>
  <c r="J49" i="23" s="1"/>
  <c r="A50" i="23" a="1"/>
  <c r="A50" i="23" s="1"/>
  <c r="G50" i="23" l="1"/>
  <c r="I50" i="23" s="1"/>
  <c r="H50" i="23"/>
  <c r="J50" i="23" s="1"/>
  <c r="E50" i="23"/>
  <c r="F50" i="23"/>
  <c r="K50" i="23" s="1"/>
</calcChain>
</file>

<file path=xl/comments1.xml><?xml version="1.0" encoding="utf-8"?>
<comments xmlns="http://schemas.openxmlformats.org/spreadsheetml/2006/main">
  <authors>
    <author>RCUK Guidance</author>
  </authors>
  <commentList>
    <comment ref="A4" authorId="0" shapeId="0">
      <text>
        <r>
          <rPr>
            <b/>
            <sz val="9"/>
            <color indexed="81"/>
            <rFont val="Tahoma"/>
            <family val="2"/>
          </rPr>
          <t>Guidance:</t>
        </r>
        <r>
          <rPr>
            <sz val="9"/>
            <color indexed="81"/>
            <rFont val="Tahoma"/>
            <family val="2"/>
          </rPr>
          <t xml:space="preserve">
Date on which the resource has been accepted for publication with all substantive changes made. Use most accurate date available, whether that is day (e.g. 2017-01-01), month (e.g. 2017-01), or year (e.g. 2017).</t>
        </r>
      </text>
    </comment>
    <comment ref="B4" authorId="0" shapeId="0">
      <text>
        <r>
          <rPr>
            <b/>
            <sz val="9"/>
            <color indexed="81"/>
            <rFont val="Tahoma"/>
            <family val="2"/>
          </rPr>
          <t>Guidance:</t>
        </r>
        <r>
          <rPr>
            <sz val="9"/>
            <color indexed="81"/>
            <rFont val="Tahoma"/>
            <family val="2"/>
          </rPr>
          <t xml:space="preserve">
PubMed unique identifier.</t>
        </r>
      </text>
    </comment>
    <comment ref="C4" authorId="0" shapeId="0">
      <text>
        <r>
          <rPr>
            <b/>
            <sz val="9"/>
            <color indexed="81"/>
            <rFont val="Tahoma"/>
            <family val="2"/>
          </rPr>
          <t>Guidance:</t>
        </r>
        <r>
          <rPr>
            <sz val="9"/>
            <color indexed="81"/>
            <rFont val="Tahoma"/>
            <family val="2"/>
          </rPr>
          <t xml:space="preserve">
The Digital Object Identifier.</t>
        </r>
      </text>
    </comment>
    <comment ref="D4" authorId="0" shapeId="0">
      <text>
        <r>
          <rPr>
            <b/>
            <sz val="9"/>
            <color indexed="81"/>
            <rFont val="Tahoma"/>
            <family val="2"/>
          </rPr>
          <t>Guidance:</t>
        </r>
        <r>
          <rPr>
            <sz val="9"/>
            <color indexed="81"/>
            <rFont val="Tahoma"/>
            <family val="2"/>
          </rPr>
          <t xml:space="preserve">
The name of the organisation making an article available. </t>
        </r>
        <r>
          <rPr>
            <b/>
            <sz val="9"/>
            <color indexed="81"/>
            <rFont val="Tahoma"/>
            <family val="2"/>
          </rPr>
          <t>Complete if no DOI or PMID is provided.</t>
        </r>
      </text>
    </comment>
    <comment ref="E4" authorId="0" shapeId="0">
      <text>
        <r>
          <rPr>
            <b/>
            <sz val="9"/>
            <color indexed="81"/>
            <rFont val="Tahoma"/>
            <family val="2"/>
          </rPr>
          <t>Guidance:</t>
        </r>
        <r>
          <rPr>
            <sz val="9"/>
            <color indexed="81"/>
            <rFont val="Tahoma"/>
            <family val="2"/>
          </rPr>
          <t xml:space="preserve">
Title of the work that the item is contained within: if it is not a journal but a book or conference proceeding, use the title of that instead. </t>
        </r>
        <r>
          <rPr>
            <b/>
            <sz val="9"/>
            <color indexed="81"/>
            <rFont val="Tahoma"/>
            <family val="2"/>
          </rPr>
          <t>Complete if no DOI or PMID is provided.</t>
        </r>
      </text>
    </comment>
    <comment ref="F4" authorId="0" shapeId="0">
      <text>
        <r>
          <rPr>
            <b/>
            <sz val="9"/>
            <color indexed="81"/>
            <rFont val="Tahoma"/>
            <family val="2"/>
          </rPr>
          <t>Guidance:</t>
        </r>
        <r>
          <rPr>
            <sz val="9"/>
            <color indexed="81"/>
            <rFont val="Tahoma"/>
            <family val="2"/>
          </rPr>
          <t xml:space="preserve">
The International Standard Serial Number. E-ISSN is preferred. Use ISBN if applicable. </t>
        </r>
        <r>
          <rPr>
            <b/>
            <sz val="9"/>
            <color indexed="81"/>
            <rFont val="Tahoma"/>
            <family val="2"/>
          </rPr>
          <t>Complete if no PMID or DOI is provided.</t>
        </r>
      </text>
    </comment>
    <comment ref="G4" authorId="0" shapeId="0">
      <text>
        <r>
          <rPr>
            <b/>
            <sz val="9"/>
            <color indexed="81"/>
            <rFont val="Tahoma"/>
            <family val="2"/>
          </rPr>
          <t xml:space="preserve"> Guidance:</t>
        </r>
        <r>
          <rPr>
            <sz val="9"/>
            <color indexed="81"/>
            <rFont val="Tahoma"/>
            <family val="2"/>
          </rPr>
          <t xml:space="preserve">
Select what kind of publication the item is published in from the drop-down list.</t>
        </r>
        <r>
          <rPr>
            <b/>
            <sz val="9"/>
            <color indexed="81"/>
            <rFont val="Tahoma"/>
            <family val="2"/>
          </rPr>
          <t xml:space="preserve"> Complete if no DOI or PMID is provided.</t>
        </r>
      </text>
    </comment>
    <comment ref="H4" authorId="0" shapeId="0">
      <text>
        <r>
          <rPr>
            <b/>
            <sz val="9"/>
            <color indexed="81"/>
            <rFont val="Tahoma"/>
            <family val="2"/>
          </rPr>
          <t>Guidance:</t>
        </r>
        <r>
          <rPr>
            <sz val="9"/>
            <color indexed="81"/>
            <rFont val="Tahoma"/>
            <family val="2"/>
          </rPr>
          <t xml:space="preserve">
Title of item, i.e. title of journal article, book chapter, conference paper etc.</t>
        </r>
      </text>
    </comment>
    <comment ref="I4" authorId="0" shapeId="0">
      <text>
        <r>
          <rPr>
            <b/>
            <sz val="9"/>
            <color indexed="81"/>
            <rFont val="Tahoma"/>
            <family val="2"/>
          </rPr>
          <t>Guidance:</t>
        </r>
        <r>
          <rPr>
            <sz val="9"/>
            <color indexed="81"/>
            <rFont val="Tahoma"/>
            <family val="2"/>
          </rPr>
          <t xml:space="preserve">
The date of earliest online availability. Use most accurate date available, whether that is day (e.g. 2017-01-01), month (e.g. 2017-01), or year (e.g. 2017).</t>
        </r>
      </text>
    </comment>
    <comment ref="J4" authorId="0" shapeId="0">
      <text>
        <r>
          <rPr>
            <b/>
            <sz val="9"/>
            <color indexed="81"/>
            <rFont val="Tahoma"/>
            <family val="2"/>
          </rPr>
          <t>Guidance:</t>
        </r>
        <r>
          <rPr>
            <sz val="9"/>
            <color indexed="81"/>
            <rFont val="Tahoma"/>
            <family val="2"/>
          </rPr>
          <t xml:space="preserve">
Select only from the </t>
        </r>
        <r>
          <rPr>
            <b/>
            <sz val="9"/>
            <color indexed="81"/>
            <rFont val="Tahoma"/>
            <family val="2"/>
          </rPr>
          <t>constrained</t>
        </r>
        <r>
          <rPr>
            <sz val="9"/>
            <color indexed="81"/>
            <rFont val="Tahoma"/>
            <family val="2"/>
          </rPr>
          <t xml:space="preserve"> </t>
        </r>
        <r>
          <rPr>
            <b/>
            <sz val="9"/>
            <color indexed="81"/>
            <rFont val="Tahoma"/>
            <family val="2"/>
          </rPr>
          <t>drop-down list</t>
        </r>
        <r>
          <rPr>
            <sz val="9"/>
            <color indexed="81"/>
            <rFont val="Tahoma"/>
            <family val="2"/>
          </rPr>
          <t>. State the source of funding to pay the APC: RCUK, COAF, Institutional, or Other. Explain any complications in the 'Notes' field. If there is more than one funder of the APC, state these in the following two columns.</t>
        </r>
      </text>
    </comment>
    <comment ref="K4" authorId="0" shapeId="0">
      <text>
        <r>
          <rPr>
            <b/>
            <sz val="9"/>
            <color indexed="81"/>
            <rFont val="Tahoma"/>
            <family val="2"/>
          </rPr>
          <t>Guidance:</t>
        </r>
        <r>
          <rPr>
            <sz val="9"/>
            <color indexed="81"/>
            <rFont val="Tahoma"/>
            <family val="2"/>
          </rPr>
          <t xml:space="preserve">
Complete if there is more than one fund that the APC is paid from. </t>
        </r>
        <r>
          <rPr>
            <b/>
            <sz val="9"/>
            <color indexed="81"/>
            <rFont val="Tahoma"/>
            <family val="2"/>
          </rPr>
          <t>Select only from the constrained drop-down list</t>
        </r>
      </text>
    </comment>
    <comment ref="L4" authorId="0" shapeId="0">
      <text>
        <r>
          <rPr>
            <b/>
            <sz val="9"/>
            <color indexed="81"/>
            <rFont val="Tahoma"/>
            <family val="2"/>
          </rPr>
          <t>Guidance:</t>
        </r>
        <r>
          <rPr>
            <sz val="9"/>
            <color indexed="81"/>
            <rFont val="Tahoma"/>
            <family val="2"/>
          </rPr>
          <t xml:space="preserve">
Complete if there are more than two funds that the APC is paid from.</t>
        </r>
        <r>
          <rPr>
            <b/>
            <sz val="9"/>
            <color indexed="81"/>
            <rFont val="Tahoma"/>
            <family val="2"/>
          </rPr>
          <t xml:space="preserve"> Select only from the constrained drop-down list</t>
        </r>
      </text>
    </comment>
    <comment ref="M4" authorId="0" shapeId="0">
      <text>
        <r>
          <rPr>
            <b/>
            <sz val="9"/>
            <color indexed="81"/>
            <rFont val="Tahoma"/>
            <family val="2"/>
          </rPr>
          <t>Guidance:</t>
        </r>
        <r>
          <rPr>
            <sz val="9"/>
            <color indexed="81"/>
            <rFont val="Tahoma"/>
            <family val="2"/>
          </rPr>
          <t xml:space="preserve">
</t>
        </r>
        <r>
          <rPr>
            <b/>
            <sz val="9"/>
            <color indexed="81"/>
            <rFont val="Tahoma"/>
            <family val="2"/>
          </rPr>
          <t>Select only from the constrained drop-down list.</t>
        </r>
        <r>
          <rPr>
            <sz val="9"/>
            <color indexed="81"/>
            <rFont val="Tahoma"/>
            <family val="2"/>
          </rPr>
          <t xml:space="preserve"> This may differ from the 'Fund that APC is paid from' field. Explain any complications in the 'Notes' field.  This field is optional when reporting to Jisc.</t>
        </r>
      </text>
    </comment>
    <comment ref="N4" authorId="0" shapeId="0">
      <text>
        <r>
          <rPr>
            <b/>
            <sz val="9"/>
            <color indexed="81"/>
            <rFont val="Tahoma"/>
            <family val="2"/>
          </rPr>
          <t>Guidance:</t>
        </r>
        <r>
          <rPr>
            <sz val="9"/>
            <color indexed="81"/>
            <rFont val="Tahoma"/>
            <family val="2"/>
          </rPr>
          <t xml:space="preserve">
Grant ID for first funder (column M). This field is optional if reporting to Jisc.</t>
        </r>
      </text>
    </comment>
    <comment ref="O4" authorId="0" shapeId="0">
      <text>
        <r>
          <rPr>
            <b/>
            <sz val="9"/>
            <color indexed="81"/>
            <rFont val="Tahoma"/>
            <family val="2"/>
          </rPr>
          <t>Guidance:</t>
        </r>
        <r>
          <rPr>
            <sz val="9"/>
            <color indexed="81"/>
            <rFont val="Tahoma"/>
            <family val="2"/>
          </rPr>
          <t xml:space="preserve">
The funder of the research - complete if there is more than one known funder. </t>
        </r>
        <r>
          <rPr>
            <b/>
            <sz val="9"/>
            <color indexed="81"/>
            <rFont val="Tahoma"/>
            <family val="2"/>
          </rPr>
          <t xml:space="preserve">Select only from the constrained drop-down list. </t>
        </r>
      </text>
    </comment>
    <comment ref="P4" authorId="0" shapeId="0">
      <text>
        <r>
          <rPr>
            <b/>
            <sz val="9"/>
            <color indexed="81"/>
            <rFont val="Tahoma"/>
            <family val="2"/>
          </rPr>
          <t>Guidance:</t>
        </r>
        <r>
          <rPr>
            <sz val="9"/>
            <color indexed="81"/>
            <rFont val="Tahoma"/>
            <family val="2"/>
          </rPr>
          <t xml:space="preserve">
Grant ID for second funder (column O).</t>
        </r>
      </text>
    </comment>
    <comment ref="Q4" authorId="0" shapeId="0">
      <text>
        <r>
          <rPr>
            <b/>
            <sz val="9"/>
            <color indexed="81"/>
            <rFont val="Tahoma"/>
            <family val="2"/>
          </rPr>
          <t>Guidance:</t>
        </r>
        <r>
          <rPr>
            <sz val="9"/>
            <color indexed="81"/>
            <rFont val="Tahoma"/>
            <family val="2"/>
          </rPr>
          <t xml:space="preserve">
The funder of the research - complete if there are more than two known funders.  </t>
        </r>
        <r>
          <rPr>
            <b/>
            <sz val="9"/>
            <color indexed="81"/>
            <rFont val="Tahoma"/>
            <family val="2"/>
          </rPr>
          <t>Select only from the constrained drop-down list.</t>
        </r>
        <r>
          <rPr>
            <sz val="9"/>
            <color indexed="81"/>
            <rFont val="Tahoma"/>
            <family val="2"/>
          </rPr>
          <t xml:space="preserve"> For any additional funders please add after "Notes" column.</t>
        </r>
      </text>
    </comment>
    <comment ref="R4" authorId="0" shapeId="0">
      <text>
        <r>
          <rPr>
            <b/>
            <sz val="9"/>
            <color indexed="81"/>
            <rFont val="Tahoma"/>
            <family val="2"/>
          </rPr>
          <t>Guidance:</t>
        </r>
        <r>
          <rPr>
            <sz val="9"/>
            <color indexed="81"/>
            <rFont val="Tahoma"/>
            <family val="2"/>
          </rPr>
          <t xml:space="preserve">
Grant ID for third funder (column Q).</t>
        </r>
      </text>
    </comment>
    <comment ref="S4" authorId="0" shapeId="0">
      <text>
        <r>
          <rPr>
            <b/>
            <sz val="9"/>
            <color indexed="81"/>
            <rFont val="Tahoma"/>
            <family val="2"/>
          </rPr>
          <t>Guidance:</t>
        </r>
        <r>
          <rPr>
            <sz val="9"/>
            <color indexed="81"/>
            <rFont val="Tahoma"/>
            <family val="2"/>
          </rPr>
          <t xml:space="preserve">
The date that payment leaves the institution's account. Use most accurate date available, whether that is day (e.g. 2017-01-01), month (e.g. 2017-01), or year (e.g. 2017).</t>
        </r>
      </text>
    </comment>
    <comment ref="T4" authorId="0" shapeId="0">
      <text>
        <r>
          <rPr>
            <b/>
            <sz val="9"/>
            <color indexed="81"/>
            <rFont val="Tahoma"/>
            <family val="2"/>
          </rPr>
          <t>Guidance:</t>
        </r>
        <r>
          <rPr>
            <sz val="9"/>
            <color indexed="81"/>
            <rFont val="Tahoma"/>
            <family val="2"/>
          </rPr>
          <t xml:space="preserve">
The amount that was paid for the APC, in the currency it was paid in, excluding VAT (where possible).</t>
        </r>
      </text>
    </comment>
    <comment ref="U4" authorId="0" shapeId="0">
      <text>
        <r>
          <rPr>
            <b/>
            <sz val="9"/>
            <color indexed="81"/>
            <rFont val="Tahoma"/>
            <family val="2"/>
          </rPr>
          <t>Guidance:</t>
        </r>
        <r>
          <rPr>
            <sz val="9"/>
            <color indexed="81"/>
            <rFont val="Tahoma"/>
            <family val="2"/>
          </rPr>
          <t xml:space="preserve">
Currency that the APC was originally paid in e.g. GBP, USD, EUR.</t>
        </r>
      </text>
    </comment>
    <comment ref="V4" authorId="0" shapeId="0">
      <text>
        <r>
          <rPr>
            <b/>
            <sz val="9"/>
            <color indexed="81"/>
            <rFont val="Tahoma"/>
            <family val="2"/>
          </rPr>
          <t>Guidance:</t>
        </r>
        <r>
          <rPr>
            <sz val="9"/>
            <color indexed="81"/>
            <rFont val="Tahoma"/>
            <family val="2"/>
          </rPr>
          <t xml:space="preserve">
The amount that was paid for the APC in GBP. Includes VAT but excludes additional publication costs. In the case where the amount is unknown or unclear, as with prepaid or offset APCs, leave blank and indicate the name of the deal under 'Discounts, memberships, &amp; pre-payment agreements.'</t>
        </r>
      </text>
    </comment>
    <comment ref="W4" authorId="0" shapeId="0">
      <text>
        <r>
          <rPr>
            <b/>
            <sz val="9"/>
            <color indexed="81"/>
            <rFont val="Tahoma"/>
            <family val="2"/>
          </rPr>
          <t>Guidance:</t>
        </r>
        <r>
          <rPr>
            <sz val="9"/>
            <color indexed="81"/>
            <rFont val="Tahoma"/>
            <family val="2"/>
          </rPr>
          <t xml:space="preserve">
The total of any additional costs charged by the publisher e.g. page and colour charges. This does not include transaction fees such as bank charges (these should be added to "Other OA costs" under section E of "RCUK Compliance tab") . Use the 'Notes' field for details.</t>
        </r>
      </text>
    </comment>
    <comment ref="X4" authorId="0" shapeId="0">
      <text>
        <r>
          <rPr>
            <b/>
            <sz val="9"/>
            <color indexed="81"/>
            <rFont val="Tahoma"/>
            <family val="2"/>
          </rPr>
          <t>Guidance:</t>
        </r>
        <r>
          <rPr>
            <sz val="9"/>
            <color indexed="81"/>
            <rFont val="Tahoma"/>
            <family val="2"/>
          </rPr>
          <t xml:space="preserve">
</t>
        </r>
        <r>
          <rPr>
            <b/>
            <sz val="9"/>
            <color indexed="81"/>
            <rFont val="Tahoma"/>
            <family val="2"/>
          </rPr>
          <t>Where possible, select from drop-down list.</t>
        </r>
        <r>
          <rPr>
            <sz val="9"/>
            <color indexed="81"/>
            <rFont val="Tahoma"/>
            <family val="2"/>
          </rPr>
          <t xml:space="preserve"> Specify whether there was a discount on the APC that was paid to a publisher, including instances where the institution has a pre-payment or membership agreement with the publisher. Please then fill in details about the deal in the "Discounts, memberships and pre-payments" tab.</t>
        </r>
      </text>
    </comment>
    <comment ref="Y4" authorId="0" shapeId="0">
      <text>
        <r>
          <rPr>
            <b/>
            <sz val="9"/>
            <color indexed="81"/>
            <rFont val="Tahoma"/>
            <family val="2"/>
          </rPr>
          <t>Guidance:</t>
        </r>
        <r>
          <rPr>
            <sz val="9"/>
            <color indexed="81"/>
            <rFont val="Tahoma"/>
            <family val="2"/>
          </rPr>
          <t xml:space="preserve">
Mandatory only for publications funded by COAF.</t>
        </r>
      </text>
    </comment>
    <comment ref="Z4" authorId="0" shapeId="0">
      <text>
        <r>
          <rPr>
            <b/>
            <sz val="9"/>
            <color indexed="81"/>
            <rFont val="Tahoma"/>
            <family val="2"/>
          </rPr>
          <t>Guidance:</t>
        </r>
        <r>
          <rPr>
            <sz val="9"/>
            <color indexed="81"/>
            <rFont val="Tahoma"/>
            <family val="2"/>
          </rPr>
          <t xml:space="preserve">
Mandatory only for publications funded by RCUK.</t>
        </r>
      </text>
    </comment>
    <comment ref="AA4" authorId="0" shapeId="0">
      <text>
        <r>
          <rPr>
            <b/>
            <sz val="9"/>
            <color indexed="81"/>
            <rFont val="Tahoma"/>
            <family val="2"/>
          </rPr>
          <t>Guidance:</t>
        </r>
        <r>
          <rPr>
            <sz val="9"/>
            <color indexed="81"/>
            <rFont val="Tahoma"/>
            <family val="2"/>
          </rPr>
          <t xml:space="preserve">
</t>
        </r>
        <r>
          <rPr>
            <b/>
            <sz val="9"/>
            <color indexed="81"/>
            <rFont val="Tahoma"/>
            <family val="2"/>
          </rPr>
          <t>Select from drop-down list.</t>
        </r>
        <r>
          <rPr>
            <sz val="9"/>
            <color indexed="81"/>
            <rFont val="Tahoma"/>
            <family val="2"/>
          </rPr>
          <t xml:space="preserve"> Specify the licence the article has been published under.</t>
        </r>
      </text>
    </comment>
    <comment ref="AB4" authorId="0" shapeId="0">
      <text>
        <r>
          <rPr>
            <b/>
            <sz val="9"/>
            <color indexed="81"/>
            <rFont val="Tahoma"/>
            <family val="2"/>
          </rPr>
          <t>Guidance:</t>
        </r>
        <r>
          <rPr>
            <sz val="9"/>
            <color indexed="81"/>
            <rFont val="Tahoma"/>
            <family val="2"/>
          </rPr>
          <t xml:space="preserve">
Free text field. This can include notes which clarify things for internal institutional purposes as well as notes to explain any context needed for external viewers.</t>
        </r>
      </text>
    </comment>
  </commentList>
</comments>
</file>

<file path=xl/sharedStrings.xml><?xml version="1.0" encoding="utf-8"?>
<sst xmlns="http://schemas.openxmlformats.org/spreadsheetml/2006/main" count="1587" uniqueCount="729">
  <si>
    <t>This spreadsheet and all data contained within it are published under a Creative Commons CC0 license.</t>
  </si>
  <si>
    <t>Internal institutional data</t>
  </si>
  <si>
    <t>Bibliographic data</t>
  </si>
  <si>
    <t>PubMed ID</t>
  </si>
  <si>
    <t>DOI</t>
  </si>
  <si>
    <t>Publisher</t>
  </si>
  <si>
    <t>Journal</t>
  </si>
  <si>
    <t>ISSN</t>
  </si>
  <si>
    <t>Type of publication</t>
  </si>
  <si>
    <t>Article title</t>
  </si>
  <si>
    <t>Title of item, i.e. title of journal article, book chapter, conference paper etc.</t>
  </si>
  <si>
    <t>Date of publication</t>
  </si>
  <si>
    <t>Funding data</t>
  </si>
  <si>
    <t>Fund that APC is paid from (1)</t>
  </si>
  <si>
    <t>Fund that APC is paid from (2)</t>
  </si>
  <si>
    <t>Complete if there is more than one fund that the APC is paid from.</t>
  </si>
  <si>
    <t>Fund that APC is paid from (3)</t>
  </si>
  <si>
    <t>Complete if there are more than two funds that the APC is paid from.</t>
  </si>
  <si>
    <t>Funder of research (1)</t>
  </si>
  <si>
    <t>Funder of research (2)</t>
  </si>
  <si>
    <t>Funder of research (3)</t>
  </si>
  <si>
    <t>APC data</t>
  </si>
  <si>
    <t>Date of APC payment</t>
  </si>
  <si>
    <t>Currency of APC</t>
  </si>
  <si>
    <t>Discounts, memberships &amp; pre-payment agreements</t>
  </si>
  <si>
    <t>Amount of APC charged to COAF grant (include VAT if charged)</t>
  </si>
  <si>
    <t>License data</t>
  </si>
  <si>
    <t>Notes</t>
  </si>
  <si>
    <t>APC paid (£) including VAT if charged</t>
  </si>
  <si>
    <t>Licence</t>
  </si>
  <si>
    <t>RCUK</t>
  </si>
  <si>
    <t>COAF</t>
  </si>
  <si>
    <t>NERC</t>
  </si>
  <si>
    <t>British Heart Foundation</t>
  </si>
  <si>
    <t>EUR</t>
  </si>
  <si>
    <t>None</t>
  </si>
  <si>
    <t>Conference Paper/Proceeding/Abstract</t>
  </si>
  <si>
    <t>Institutional</t>
  </si>
  <si>
    <t>GBP</t>
  </si>
  <si>
    <t>Wellcome Trust</t>
  </si>
  <si>
    <t>Select from drop-down list. State the source of funding to pay the APC: RCUK, COAF, Institutional, or Other. Explain any complications in the 'Notes' field. If there is more than one funder of the APC, state these in the following two columns.</t>
  </si>
  <si>
    <t>CC BY</t>
  </si>
  <si>
    <t>CC BY-NC</t>
  </si>
  <si>
    <t>APC paid (actual currency) excluding VAT</t>
  </si>
  <si>
    <t>Additional publication costs (£)</t>
  </si>
  <si>
    <t>To the extent possible under law, Jisc and the higher education institution completing this template have waived all copyright and related or neighboring rights to this work.</t>
  </si>
  <si>
    <t>Grant ID (1)</t>
  </si>
  <si>
    <t>Grant ID (2)</t>
  </si>
  <si>
    <t>Grant ID (3)</t>
  </si>
  <si>
    <t>Amount of APC charged to RCUK OA fund (include VAT if charged)</t>
  </si>
  <si>
    <t xml:space="preserve"> </t>
  </si>
  <si>
    <t>rioxxterms:version_of_record</t>
  </si>
  <si>
    <t>dc:publisher</t>
  </si>
  <si>
    <t>dc:title</t>
  </si>
  <si>
    <t>rioxxterms:publication_date</t>
  </si>
  <si>
    <t>rioxxterms:project</t>
  </si>
  <si>
    <t>ali:license_ref</t>
  </si>
  <si>
    <t>dc:source</t>
  </si>
  <si>
    <t>The Digital Object Identifier.</t>
  </si>
  <si>
    <t>Select from drop-down list. Specify the licence the article has been published under.</t>
  </si>
  <si>
    <t>The total of any additional costs charged by the publisher e.g. page and colour charges. This does not include transaction fees such as bank charges. Use the 'Notes' field for details.</t>
  </si>
  <si>
    <t>The funder of the research. Complete if there is more than one funder.</t>
  </si>
  <si>
    <t>The funder of the research. Complete if there are more than two funders.</t>
  </si>
  <si>
    <t>Compliance based on actual publications data</t>
  </si>
  <si>
    <t>Number</t>
  </si>
  <si>
    <t>Total publications arising from research council funding</t>
  </si>
  <si>
    <t>Number of gold compliant publications</t>
  </si>
  <si>
    <t>Number of green compliant publications</t>
  </si>
  <si>
    <t>Overall compliance</t>
  </si>
  <si>
    <t>Compliance based on estimates of publication numbers</t>
  </si>
  <si>
    <t>Percent</t>
  </si>
  <si>
    <t>Proportion of compliance delivered through the gold route</t>
  </si>
  <si>
    <t>Proportion of compliance delivered through the green route</t>
  </si>
  <si>
    <t xml:space="preserve">Estimate of overall compliance </t>
  </si>
  <si>
    <t>OA block grant summary information</t>
  </si>
  <si>
    <t>OA grant brought forward</t>
  </si>
  <si>
    <t>OA grant received</t>
  </si>
  <si>
    <t>OA Grant available</t>
  </si>
  <si>
    <t>OA grant spent</t>
  </si>
  <si>
    <t>OA grant carried forward</t>
  </si>
  <si>
    <t>OA operations/APC processing</t>
  </si>
  <si>
    <t>Amount</t>
  </si>
  <si>
    <t>Staff costs</t>
  </si>
  <si>
    <t>Non-staff costs</t>
  </si>
  <si>
    <t>Total OA operations/APC processing</t>
  </si>
  <si>
    <t>Total of non-publisher spend</t>
  </si>
  <si>
    <t>Mandatory only for publications funded by COAF.</t>
  </si>
  <si>
    <t>https://www.jisc-collections.ac.uk/Jisc-Monitor/APC-data-collection/</t>
  </si>
  <si>
    <t>An FAQ can be found here:</t>
  </si>
  <si>
    <t>For full details visit the Jisc Collections website, where the template can be downloaded:</t>
  </si>
  <si>
    <t>Introduction to the template</t>
  </si>
  <si>
    <t>Provide short statement on how implementation of RCUK OA policy is progressing.</t>
  </si>
  <si>
    <t>Compliance summary - no data</t>
  </si>
  <si>
    <t>https://www.jisc-collections.ac.uk/Jisc-Monitor/APC-data-collection/Jisc-APC-template-FAQ/</t>
  </si>
  <si>
    <t>Equivalent RIOXX field</t>
  </si>
  <si>
    <t>Equivalent CASRAI field</t>
  </si>
  <si>
    <t>Free text field. This can include notes which clarify things for internal institutional purposes as well as notes to explain any context needed for external viewers.</t>
  </si>
  <si>
    <t>Definitions of metadata fields</t>
  </si>
  <si>
    <t>A</t>
  </si>
  <si>
    <t>B</t>
  </si>
  <si>
    <t>C</t>
  </si>
  <si>
    <t>D</t>
  </si>
  <si>
    <t>E</t>
  </si>
  <si>
    <t>http://dictionary.casrai.org/Internal_OA_Cost_Application/External_Notes</t>
  </si>
  <si>
    <t>http://dictionary.casrai.org/Journal_Article/DOI</t>
  </si>
  <si>
    <t>http://dictionary.casrai.org/Journal_Article/ISSN</t>
  </si>
  <si>
    <t>http://dictionary.casrai.org/Journal_Article/Publisher_Name</t>
  </si>
  <si>
    <t>http://dictionary.casrai.org/Journal_Article/Journal</t>
  </si>
  <si>
    <t>http://dictionary.casrai.org/Journal_Article/Article_Title</t>
  </si>
  <si>
    <t>http://dictionary.casrai.org/Journal_Article/Publication_Date</t>
  </si>
  <si>
    <t>http://dictionary.casrai.org/APC_Payment/Licence_Type</t>
  </si>
  <si>
    <t>http://dictionary.casrai.org/APC_Payment/Date</t>
  </si>
  <si>
    <t>http://dictionary.casrai.org/APC_Payment/Currency</t>
  </si>
  <si>
    <t>http://dictionary.casrai.org/APC_Payment/Amount_Paid</t>
  </si>
  <si>
    <t>http://dictionary.casrai.org/APC_Payment/Source_Fund(s)</t>
  </si>
  <si>
    <t>It is recommended that institutions archive the spreadsheets or CSVs that they release in an online research repository, such as figshare or their own institutional repository. Jisc Collections can do this on behalf of institutions if they wish. Please contact jisc.apc@jisc.ac.uk for further information.</t>
  </si>
  <si>
    <t>Other - details-7</t>
  </si>
  <si>
    <t>Other - details-6</t>
  </si>
  <si>
    <t xml:space="preserve">Other OA costs     </t>
  </si>
  <si>
    <t>Sum of 'Other - details' below</t>
  </si>
  <si>
    <t>E   Comments</t>
  </si>
  <si>
    <t>Summary information on open access spend</t>
  </si>
  <si>
    <r>
      <rPr>
        <b/>
        <sz val="11"/>
        <rFont val="Calibri"/>
        <family val="2"/>
        <scheme val="minor"/>
      </rPr>
      <t xml:space="preserve">Actual </t>
    </r>
    <r>
      <rPr>
        <sz val="11"/>
        <rFont val="Calibri"/>
        <family val="2"/>
        <scheme val="minor"/>
      </rPr>
      <t>Year 1 spend (April 2013 - March 2014)</t>
    </r>
  </si>
  <si>
    <r>
      <rPr>
        <b/>
        <sz val="11"/>
        <rFont val="Calibri"/>
        <family val="2"/>
        <scheme val="minor"/>
      </rPr>
      <t>Actual</t>
    </r>
    <r>
      <rPr>
        <sz val="11"/>
        <rFont val="Calibri"/>
        <family val="2"/>
        <scheme val="minor"/>
      </rPr>
      <t xml:space="preserve"> Year 2 spend (April 2014 - March 2015)</t>
    </r>
  </si>
  <si>
    <r>
      <rPr>
        <b/>
        <sz val="11"/>
        <rFont val="Calibri"/>
        <family val="2"/>
        <scheme val="minor"/>
      </rPr>
      <t xml:space="preserve">Actual </t>
    </r>
    <r>
      <rPr>
        <sz val="11"/>
        <rFont val="Calibri"/>
        <family val="2"/>
        <scheme val="minor"/>
      </rPr>
      <t>Year 3 spend (April 2015 - March 2016)</t>
    </r>
  </si>
  <si>
    <t>The date of earliest online availability. Use most accurate date available, whether that is day (e.g. 2017-01-01), month (e.g. 2017-01), or year (e.g. 2017).</t>
  </si>
  <si>
    <t>Currency that the APC was originally paid in e.g. GBP, USD, EUR.</t>
  </si>
  <si>
    <t>The amount that was paid for the APC in GBP. Includes VAT but excludes additional publication costs. In the case where the amount is unknown or unclear, as with prepaid or offset APCs, leave blank and indicate the name of the deal under 'Discounts, memberships, &amp; pre-payment agreements.'</t>
  </si>
  <si>
    <t>Select from drop-down list. Specify whether there was a discount on the APC that was paid to a publisher, including instances where the institution has a pre-payment or membership agreement with the publisher.</t>
  </si>
  <si>
    <t>Mandatory only for publications funded by RCUK.</t>
  </si>
  <si>
    <t>Date of acceptance</t>
  </si>
  <si>
    <t>Date on which the resource has been accepted for publication with all substantive changes made. Use most accurate date available, whether that is day (e.g. 2017-01-01), month (e.g. 2017-01), or year (e.g. 2017).</t>
  </si>
  <si>
    <t>dcterms:dateAccepted</t>
  </si>
  <si>
    <t>http://dictionary.casrai.org/Journal_Article/Final_Acceptance_Date</t>
  </si>
  <si>
    <t>PubMed unique identifier.</t>
  </si>
  <si>
    <t xml:space="preserve">http://dictionary.casrai.org/Output_ID_Types/PMID </t>
  </si>
  <si>
    <t>rioxxterms:type</t>
  </si>
  <si>
    <t>Grant ID for second funder.</t>
  </si>
  <si>
    <t>Grant ID for third funder.</t>
  </si>
  <si>
    <t>The date that payment leaves the institution's account. Use most accurate date available, whether that is day (e.g. 2017-01-01), month (e.g. 2017-01), or year (e.g. 2017).</t>
  </si>
  <si>
    <t>The amount that was paid for the APC, in the currency it was paid in, excluding VAT. In the case where the amount is unknown or unclear, as with prepaid or offset APCs, leave blank and indicate the name of the deal under 'Discounts, memberships, &amp; pre-payment agreements.'</t>
  </si>
  <si>
    <t>Elsevier_Prepayment</t>
  </si>
  <si>
    <t>ACS_AuthorChoice Institutional membership discount</t>
  </si>
  <si>
    <t>ACS_AuthorChoice membership discount</t>
  </si>
  <si>
    <t xml:space="preserve">Author_Supporter/Membership Discount </t>
  </si>
  <si>
    <t>Institutional_Prepayment</t>
  </si>
  <si>
    <t>Institutional_IEEE_Discount</t>
  </si>
  <si>
    <t>JiscCollections_RSC</t>
  </si>
  <si>
    <t>Institutional_ membership discount</t>
  </si>
  <si>
    <t>De Gruyter offset</t>
  </si>
  <si>
    <t>Springer Compact</t>
  </si>
  <si>
    <t>Sage prepayment</t>
  </si>
  <si>
    <t>JiscCollections_RSC_Read&amp;Publish</t>
  </si>
  <si>
    <t xml:space="preserve">JiscCollections_IOPP </t>
  </si>
  <si>
    <t>JiscCollections_Taylor &amp; Francis</t>
  </si>
  <si>
    <t>Number of APCs</t>
  </si>
  <si>
    <t>Other</t>
  </si>
  <si>
    <t>Data paper</t>
  </si>
  <si>
    <t>Letter</t>
  </si>
  <si>
    <t>European Union</t>
  </si>
  <si>
    <t>Case report</t>
  </si>
  <si>
    <t>NIH</t>
  </si>
  <si>
    <t>Methods and protocols</t>
  </si>
  <si>
    <t>Working paper</t>
  </si>
  <si>
    <t>Parkinson's UK</t>
  </si>
  <si>
    <t>Consultancy Report</t>
  </si>
  <si>
    <t>Cancer Research UK</t>
  </si>
  <si>
    <t>Thesis</t>
  </si>
  <si>
    <t>Unspecified/unclear</t>
  </si>
  <si>
    <t>Technical Standard</t>
  </si>
  <si>
    <t>Author copyright</t>
  </si>
  <si>
    <t>Bloodwise</t>
  </si>
  <si>
    <t>Technical Report</t>
  </si>
  <si>
    <t>Publisher copyright</t>
  </si>
  <si>
    <t>Arthritis Research UK</t>
  </si>
  <si>
    <t>Policy briefing report</t>
  </si>
  <si>
    <t>CC BY-NC-ND</t>
  </si>
  <si>
    <t>STFC</t>
  </si>
  <si>
    <t>Monograph</t>
  </si>
  <si>
    <t>CC BY-NC-SA</t>
  </si>
  <si>
    <t>Manual/Guide</t>
  </si>
  <si>
    <t>CC BY-ND</t>
  </si>
  <si>
    <t>MRC</t>
  </si>
  <si>
    <t>Journal Article/Review</t>
  </si>
  <si>
    <t>ESRC</t>
  </si>
  <si>
    <t>CC BY-SA</t>
  </si>
  <si>
    <t>EPSRC</t>
  </si>
  <si>
    <t>Book edited</t>
  </si>
  <si>
    <t>BBSRC</t>
  </si>
  <si>
    <t>Book chapter</t>
  </si>
  <si>
    <t>CC0</t>
  </si>
  <si>
    <t>Book</t>
  </si>
  <si>
    <r>
      <t xml:space="preserve">Additionally, fields highlighted in green are considered by RCUK to be required for their reporting purposes. RCUK recognises the difficulty some institutions may have in providing this level of information and request that Research Organisations make their best endeavours to provide the information requested. If you need further advice or have specific issues please contact RCUK at: </t>
    </r>
    <r>
      <rPr>
        <b/>
        <sz val="10"/>
        <color theme="1"/>
        <rFont val="Arial"/>
        <family val="2"/>
      </rPr>
      <t xml:space="preserve">openaccess@rcuk.ac.uk </t>
    </r>
    <r>
      <rPr>
        <sz val="10"/>
        <color theme="1"/>
        <rFont val="Arial"/>
        <family val="2"/>
      </rPr>
      <t xml:space="preserve"> </t>
    </r>
  </si>
  <si>
    <t>E-ISSN</t>
  </si>
  <si>
    <t>Column name</t>
  </si>
  <si>
    <t>Description</t>
  </si>
  <si>
    <t>APC expenditure including VAT (£)</t>
  </si>
  <si>
    <t>Total amount of APC charged to RCUK OA fund including VAT (£)</t>
  </si>
  <si>
    <t>Total amount of APC charged to COAF grant including VAT (£)</t>
  </si>
  <si>
    <r>
      <t xml:space="preserve">This is </t>
    </r>
    <r>
      <rPr>
        <b/>
        <sz val="10"/>
        <rFont val="Arial"/>
        <family val="2"/>
      </rPr>
      <t xml:space="preserve">populated automatically </t>
    </r>
    <r>
      <rPr>
        <sz val="10"/>
        <rFont val="Arial"/>
        <family val="2"/>
      </rPr>
      <t>from the 'Discounts, memberships &amp; pre-payment agreements' column on "JISC APC template"</t>
    </r>
  </si>
  <si>
    <t>Membership price including VAT (£)</t>
  </si>
  <si>
    <t>Membership price  charged to COAF including VAT (£)</t>
  </si>
  <si>
    <t>Membership price charged to RCUK including VAT (£)</t>
  </si>
  <si>
    <t>Total cost to COAF including VAT (£)</t>
  </si>
  <si>
    <t>Total cost to RCUK including VAT (£)</t>
  </si>
  <si>
    <t>Total expenditure including VAT (£)</t>
  </si>
  <si>
    <t>AHRC</t>
  </si>
  <si>
    <t>NC3Rs</t>
  </si>
  <si>
    <r>
      <t xml:space="preserve">This is </t>
    </r>
    <r>
      <rPr>
        <b/>
        <sz val="10"/>
        <rFont val="Arial"/>
        <family val="2"/>
      </rPr>
      <t>calculated</t>
    </r>
    <r>
      <rPr>
        <sz val="10"/>
        <rFont val="Arial"/>
        <family val="2"/>
      </rPr>
      <t xml:space="preserve"> </t>
    </r>
    <r>
      <rPr>
        <b/>
        <sz val="10"/>
        <rFont val="Arial"/>
        <family val="2"/>
      </rPr>
      <t>automatically</t>
    </r>
    <r>
      <rPr>
        <sz val="10"/>
        <rFont val="Arial"/>
        <family val="2"/>
      </rPr>
      <t xml:space="preserve"> based on columns C &amp; G in this sheet</t>
    </r>
  </si>
  <si>
    <r>
      <t xml:space="preserve">This is </t>
    </r>
    <r>
      <rPr>
        <b/>
        <sz val="10"/>
        <rFont val="Arial"/>
        <family val="2"/>
      </rPr>
      <t>calculated automatically</t>
    </r>
    <r>
      <rPr>
        <sz val="10"/>
        <rFont val="Arial"/>
        <family val="2"/>
      </rPr>
      <t xml:space="preserve"> based on columns D &amp; H in this sheet</t>
    </r>
  </si>
  <si>
    <r>
      <t xml:space="preserve">The total APC expenditure spent under this deal is </t>
    </r>
    <r>
      <rPr>
        <b/>
        <sz val="10"/>
        <rFont val="Arial"/>
        <family val="2"/>
      </rPr>
      <t xml:space="preserve">calculated automatically </t>
    </r>
    <r>
      <rPr>
        <sz val="10"/>
        <rFont val="Arial"/>
        <family val="2"/>
      </rPr>
      <t>based on columns B &amp; F in this sheet</t>
    </r>
  </si>
  <si>
    <t>Amount of APC charged to COAF grant (including VAT if charged) in £</t>
  </si>
  <si>
    <t>Amount of APC charged to RCUK OA fund (including VAT if charged) in £</t>
  </si>
  <si>
    <r>
      <t xml:space="preserve">The number of APCs paid under this deal is </t>
    </r>
    <r>
      <rPr>
        <b/>
        <sz val="10"/>
        <rFont val="Arial"/>
        <family val="2"/>
      </rPr>
      <t>calculated automatically</t>
    </r>
    <r>
      <rPr>
        <sz val="10"/>
        <rFont val="Arial"/>
        <family val="2"/>
      </rPr>
      <t xml:space="preserve"> from the number of times the name of this deal occurs in the "Discounts, memberships &amp; prepayment agreeements" column of the "JISC APC template"</t>
    </r>
  </si>
  <si>
    <r>
      <t xml:space="preserve">The amount spent on these APCs is </t>
    </r>
    <r>
      <rPr>
        <b/>
        <sz val="10"/>
        <rFont val="Arial"/>
        <family val="2"/>
      </rPr>
      <t>calculated automatically</t>
    </r>
    <r>
      <rPr>
        <sz val="10"/>
        <rFont val="Arial"/>
        <family val="2"/>
      </rPr>
      <t xml:space="preserve"> from the sum of the "APC expenditure (£) including VAT if charged" of the "JISC APC template"</t>
    </r>
  </si>
  <si>
    <r>
      <t xml:space="preserve">The amount spent on these APCs is </t>
    </r>
    <r>
      <rPr>
        <b/>
        <sz val="10"/>
        <rFont val="Arial"/>
        <family val="2"/>
      </rPr>
      <t>calculated automatically</t>
    </r>
    <r>
      <rPr>
        <sz val="10"/>
        <rFont val="Arial"/>
        <family val="2"/>
      </rPr>
      <t xml:space="preserve"> from the the sum of the "Amount of APC charged to COAF grant (including VAT if charged) in £" column of the "JISC APC template"</t>
    </r>
  </si>
  <si>
    <r>
      <t xml:space="preserve">The amount spent on these APCs is </t>
    </r>
    <r>
      <rPr>
        <b/>
        <sz val="10"/>
        <rFont val="Arial"/>
        <family val="2"/>
      </rPr>
      <t>calculated automatically</t>
    </r>
    <r>
      <rPr>
        <sz val="10"/>
        <rFont val="Arial"/>
        <family val="2"/>
      </rPr>
      <t xml:space="preserve"> from the "Amount of APC charged to RCUK OA fund (including VAT if charged) in £" column of the "JISC APC template"</t>
    </r>
  </si>
  <si>
    <t>Green fields are required by RCUK only</t>
  </si>
  <si>
    <t>Yellow fields are required by COAF only</t>
  </si>
  <si>
    <r>
      <t>The</t>
    </r>
    <r>
      <rPr>
        <b/>
        <sz val="10"/>
        <rFont val="Arial"/>
        <family val="2"/>
      </rPr>
      <t xml:space="preserve"> institution enters</t>
    </r>
    <r>
      <rPr>
        <sz val="10"/>
        <rFont val="Arial"/>
        <family val="2"/>
      </rPr>
      <t xml:space="preserve"> the amount spent on the deal</t>
    </r>
  </si>
  <si>
    <r>
      <t xml:space="preserve">The </t>
    </r>
    <r>
      <rPr>
        <b/>
        <sz val="10"/>
        <rFont val="Arial"/>
        <family val="2"/>
      </rPr>
      <t>institution enters</t>
    </r>
    <r>
      <rPr>
        <sz val="10"/>
        <rFont val="Arial"/>
        <family val="2"/>
      </rPr>
      <t xml:space="preserve"> the amount of the membership price charged to COAF, if any</t>
    </r>
  </si>
  <si>
    <r>
      <t xml:space="preserve">The </t>
    </r>
    <r>
      <rPr>
        <b/>
        <sz val="10"/>
        <rFont val="Arial"/>
        <family val="2"/>
      </rPr>
      <t>institution enters</t>
    </r>
    <r>
      <rPr>
        <sz val="10"/>
        <rFont val="Arial"/>
        <family val="2"/>
      </rPr>
      <t xml:space="preserve"> the amount of the membership price charged to RCUK, if any</t>
    </r>
  </si>
  <si>
    <t>Grey fields are required by COAF and RCUK, and are required by Jisc unless otherwise stated</t>
  </si>
  <si>
    <t>Fields highlighted in grey are considered by COAF and RCUK to be required fields. It is recommended to complete as many fields as possible. These are also considered by Jisc to be required unless stated otherwise in the description. Any fields that aren't relevant leave blank.</t>
  </si>
  <si>
    <r>
      <t xml:space="preserve">Fields highlighted in yellow are considered by COAF to be required for their reporting purposes. COAF recognises the difficulty some institutions may have in providing this level of information and request that Research Organisations make their best endeavours to provide the information requested. If you need further advice or have specific issues on the use or reporting of COAF funds please contact Wellcome at: </t>
    </r>
    <r>
      <rPr>
        <b/>
        <sz val="10"/>
        <rFont val="Arial"/>
        <family val="2"/>
      </rPr>
      <t>openacc@wellcome.ac.uk</t>
    </r>
  </si>
  <si>
    <t>This guidance is provided to define the fields provided in the template and describe how to complete them. Rows 3-6 of the template are filled out with dummy data as an example; please delete this when filling in your own information. The columns are grouped into sections for convenience: institutional, bibliographic, funding, APC, and license data.</t>
  </si>
  <si>
    <t>The funder of the research. This is optional but it may differ from the 'Fund that APC is paid from' field. Explain any complications in the 'Notes' field. This field is optional when reporting to Jisc.</t>
  </si>
  <si>
    <t>Grant ID for first funder.This field is optional when reporting to Jisc.</t>
  </si>
  <si>
    <t>Complete if no DOI or PubMed ID provided</t>
  </si>
  <si>
    <t>The name of the organisation making an article available. Complete if no DOI or PMID is provided.</t>
  </si>
  <si>
    <t>Title of the work that the item is contained within: if it is not a journal but a book or conference proceeding, use the title of that instead. The name of the organisation making an article available. Complete if no DOI or PMID is provided.</t>
  </si>
  <si>
    <t>The International Standard Serial Number. E-ISSN is preferred. Use ISBN if applicable. Complete if no PMID or DOI is provided.</t>
  </si>
  <si>
    <t>Select what kind of publication the item is published in from the drop-down list. Complete if no DOI or PMID is provided.</t>
  </si>
  <si>
    <r>
      <rPr>
        <b/>
        <sz val="11"/>
        <rFont val="Calibri"/>
        <family val="2"/>
        <scheme val="minor"/>
      </rPr>
      <t xml:space="preserve">Actual </t>
    </r>
    <r>
      <rPr>
        <sz val="11"/>
        <rFont val="Calibri"/>
        <family val="2"/>
        <scheme val="minor"/>
      </rPr>
      <t>Year 4 spend (April 2016 - March 2017)</t>
    </r>
  </si>
  <si>
    <t>Wellcome supplement</t>
  </si>
  <si>
    <t>Institution name:</t>
  </si>
  <si>
    <t>Contact name and email address:</t>
  </si>
  <si>
    <r>
      <t xml:space="preserve">Summary information on compliance with RCUK OA policy </t>
    </r>
    <r>
      <rPr>
        <b/>
        <sz val="14"/>
        <color theme="4"/>
        <rFont val="Calibri"/>
        <family val="2"/>
        <scheme val="minor"/>
      </rPr>
      <t>1 April 2017-31 March 2018</t>
    </r>
    <r>
      <rPr>
        <b/>
        <sz val="14"/>
        <rFont val="Calibri"/>
        <family val="2"/>
        <scheme val="minor"/>
      </rPr>
      <t xml:space="preserve"> (to be completed by all ROs)</t>
    </r>
  </si>
  <si>
    <t>Estimated spend in Year 6 (April 2018 - March 2019)</t>
  </si>
  <si>
    <r>
      <rPr>
        <b/>
        <sz val="11"/>
        <rFont val="Calibri"/>
        <family val="2"/>
        <scheme val="minor"/>
      </rPr>
      <t xml:space="preserve">Actual </t>
    </r>
    <r>
      <rPr>
        <sz val="11"/>
        <rFont val="Calibri"/>
        <family val="2"/>
        <scheme val="minor"/>
      </rPr>
      <t>Year 5 spend (April 2017 - March 2018)</t>
    </r>
  </si>
  <si>
    <r>
      <t>OA block grant summary of non-publisher spend (</t>
    </r>
    <r>
      <rPr>
        <b/>
        <sz val="11"/>
        <color theme="4"/>
        <rFont val="Calibri"/>
        <family val="2"/>
        <scheme val="minor"/>
      </rPr>
      <t>1 April 2017 to 31 March 2018</t>
    </r>
    <r>
      <rPr>
        <b/>
        <sz val="11"/>
        <rFont val="Calibri"/>
        <family val="2"/>
        <scheme val="minor"/>
      </rPr>
      <t>)</t>
    </r>
  </si>
  <si>
    <t/>
  </si>
  <si>
    <t>USD</t>
  </si>
  <si>
    <t>Open Access Week Competition Prize (£25 Voucher)</t>
  </si>
  <si>
    <t>BioMed Central Institutional Membership</t>
  </si>
  <si>
    <t>10.1128/JVI.01784-17</t>
  </si>
  <si>
    <t>American Society for Microbiology</t>
  </si>
  <si>
    <t xml:space="preserve">Journal of Virology </t>
  </si>
  <si>
    <t>0022-538X</t>
  </si>
  <si>
    <t>Interaction between a unique minor protein and a major capsid protein of Bluetongue virus controls virus infectivity</t>
  </si>
  <si>
    <t>BB/P00542X</t>
  </si>
  <si>
    <t>License upgrade for doi:10.1093/jac/dkx279 to CC BY</t>
  </si>
  <si>
    <t>10.1186/s12905-017-0502-z</t>
  </si>
  <si>
    <t>BioMed Central</t>
  </si>
  <si>
    <t>BMC Women's Health</t>
  </si>
  <si>
    <t>1745-5057</t>
  </si>
  <si>
    <t>Menstrual health and school absenteeism among adolescent girls in Uganda (MENISCUS): A feasibility study</t>
  </si>
  <si>
    <t>MC_PC_14098</t>
  </si>
  <si>
    <t>10.1016/j.ijpara.2017.09.008</t>
  </si>
  <si>
    <t>Elsevier</t>
  </si>
  <si>
    <t>International Journal for Parasitology</t>
  </si>
  <si>
    <t>0020-7519</t>
  </si>
  <si>
    <t>A reference genome and methylome for the Plasmodium knowlesi A1-H.1 line</t>
  </si>
  <si>
    <t>MR/M01360X/1</t>
  </si>
  <si>
    <t>10.1186/s13071-018-2624-z</t>
  </si>
  <si>
    <t xml:space="preserve">Parasites and Vectors </t>
  </si>
  <si>
    <t>1756-3305</t>
  </si>
  <si>
    <t>Histopathological and immunohistochemical characterisation of hepatic granulomas in Leishmania donovani-infected BALB/c mice: a time-course study</t>
  </si>
  <si>
    <t>MR/J008702/1</t>
  </si>
  <si>
    <t>10.1002/cti2.1010</t>
  </si>
  <si>
    <t>Wiley</t>
  </si>
  <si>
    <t>Clinical and Translational Immunology</t>
  </si>
  <si>
    <t>2050-0068</t>
  </si>
  <si>
    <t>Vaccinating for Natural Killer Cell Effector Functions</t>
  </si>
  <si>
    <t>G1000808</t>
  </si>
  <si>
    <t>10.1371/journal.ppat.1006794</t>
  </si>
  <si>
    <t>PLoS</t>
  </si>
  <si>
    <t>PLoS Pathogens</t>
  </si>
  <si>
    <t>1553-7366</t>
  </si>
  <si>
    <t>Leishmania proteophosphoglycans regurgitated from infected sand flies accelerate dermal wound repair and exacerbate leishmaniasis via insulin-like growth factor 1-dependent signalling</t>
  </si>
  <si>
    <t>BB/H022406/1</t>
  </si>
  <si>
    <t>10.1016/j.jcf.2017.11.014</t>
  </si>
  <si>
    <t>Journal of Cystic Fibrosis</t>
  </si>
  <si>
    <t>1569-1993</t>
  </si>
  <si>
    <t>A guide to interpreting estimated median age of survival in cystic fibrosis patient registry reports</t>
  </si>
  <si>
    <t>MR/M014827/1</t>
  </si>
  <si>
    <t>10.1371/journal.ppat.1006855</t>
  </si>
  <si>
    <t xml:space="preserve">PLoS </t>
  </si>
  <si>
    <t xml:space="preserve">PLoS Pathogens </t>
  </si>
  <si>
    <t>Decoding the network of Trypanosoma brucei proteins that determines sensitivity to apolipoprotein-L1</t>
  </si>
  <si>
    <t>MR/K011987/1</t>
  </si>
  <si>
    <t>10.1002/eji.201746974</t>
  </si>
  <si>
    <t>European Journal of Immunology</t>
  </si>
  <si>
    <t>0014-2980</t>
  </si>
  <si>
    <t>Enhancement of cytokine-driven NK cell IFN-γ production after vaccination of HCMV infected Africans</t>
  </si>
  <si>
    <t>10.1002/jia2.25064</t>
  </si>
  <si>
    <t>Journal of the International AIDS Society</t>
  </si>
  <si>
    <t>1758-2652</t>
  </si>
  <si>
    <t>The cost-effectiveness of multi-purpose HIV and pregnancy prevention technologies in South Africa</t>
  </si>
  <si>
    <t>PhD Studentship</t>
  </si>
  <si>
    <t>10.1016/j.chom.2018.01.008</t>
  </si>
  <si>
    <t>Cell Host and Microbe</t>
  </si>
  <si>
    <t>1931-3128</t>
  </si>
  <si>
    <t>Comparative heterochromatin profiling reveals conserved and unique epigenome signatures linked to adaptation and development of malaria parasites</t>
  </si>
  <si>
    <t>MR/M021157/1</t>
  </si>
  <si>
    <t>10.1093/jac/dky014</t>
  </si>
  <si>
    <t>Oxford University Press</t>
  </si>
  <si>
    <t>Journal of Antimicrobial Chemotherapy</t>
  </si>
  <si>
    <t>0305-7453</t>
  </si>
  <si>
    <t>Pharmacodynamics and cellular accumulation of amphotericin B and miltefosine in Leishmania donovani-infected primary macrophages</t>
  </si>
  <si>
    <t>-</t>
  </si>
  <si>
    <t>10.1080/19452829.2017.1422704</t>
  </si>
  <si>
    <t>Taylor &amp; Francis</t>
  </si>
  <si>
    <t xml:space="preserve">Journal of Human Development and Capabilities </t>
  </si>
  <si>
    <t>1945-2829</t>
  </si>
  <si>
    <t>Development, Validity and Reliability of the Women’s Capabilities Index</t>
  </si>
  <si>
    <t>10.1371/journal.pmed.1002512</t>
  </si>
  <si>
    <t>PLoS Medicine</t>
  </si>
  <si>
    <t>1549-1277</t>
  </si>
  <si>
    <t>Prevalence of Sexually Transmitted Infections among Young People in South Africa: A Nested Survey in a Health and Demographic Surveillance Site</t>
  </si>
  <si>
    <t>MR/K012126/1</t>
  </si>
  <si>
    <t>10.1038/s41598-017-18188-y</t>
  </si>
  <si>
    <t>Springer Nature</t>
  </si>
  <si>
    <t>Scientific Reports</t>
  </si>
  <si>
    <t>2045-2322</t>
  </si>
  <si>
    <t>Methylation in Mycobacterium tuberculosis is lineage specific with associated mutations present globally</t>
  </si>
  <si>
    <t>MR/J005088/1</t>
  </si>
  <si>
    <t>10.1371/journal.pgen.1007172</t>
  </si>
  <si>
    <t>PLoS Genetics</t>
  </si>
  <si>
    <t>1553-7390</t>
  </si>
  <si>
    <t>Novel genetic polymorphisms associated with severe malaria and under selective pressure in North-eastern Tanzania</t>
  </si>
  <si>
    <t>MR/K000551/1, MR/M01360X/1, MR/N010469/1, MC_PC_15103</t>
  </si>
  <si>
    <t>10.1016/j.vaccine.2018.01.069</t>
  </si>
  <si>
    <t>Vaccine</t>
  </si>
  <si>
    <t>1873-2518</t>
  </si>
  <si>
    <t>RTS,S malaria vaccine efficacy and Immunogenicity during Plasmodium falciparum challenge is associated with HLA genotype</t>
  </si>
  <si>
    <t>MR/J003999/1</t>
  </si>
  <si>
    <t>10.1007/s11136-018-1796-5</t>
  </si>
  <si>
    <t>Quality of Life Research</t>
  </si>
  <si>
    <t>0962-9343</t>
  </si>
  <si>
    <t>Manual lymphatic drainage and quality of life in patients with lymphoedema and mixed oedema: a systematic review of randomised controlled trials</t>
  </si>
  <si>
    <t xml:space="preserve">MR/M016234/1 </t>
  </si>
  <si>
    <t>10.1111/mec.14477</t>
  </si>
  <si>
    <t>Molecular Ecology</t>
  </si>
  <si>
    <t>0962-1083</t>
  </si>
  <si>
    <t>Genome-wide mosaicism in divergence between zoonotic malaria parasite subpopulations with separate sympatric transmission cycles</t>
  </si>
  <si>
    <t>G1100123</t>
  </si>
  <si>
    <t>10.1007/s10198-018-0954-6</t>
  </si>
  <si>
    <t>European Journal of Health Economics</t>
  </si>
  <si>
    <t>1618-7598</t>
  </si>
  <si>
    <t>How well do discrete choice experiments predict health choices? A systematic review and meta-analysis of external validity</t>
  </si>
  <si>
    <t>10.1017/S2040174417001039</t>
  </si>
  <si>
    <t>Cambridge University Press</t>
  </si>
  <si>
    <t>Journal of Developmental Origins of Health and Disease</t>
  </si>
  <si>
    <t>2040-1744</t>
  </si>
  <si>
    <t>Is birth weight associated with blood pressure among African children and adolescents?  A systematic review</t>
  </si>
  <si>
    <t>WT095778, WT098504</t>
  </si>
  <si>
    <t xml:space="preserve">MR/K012126/1 </t>
  </si>
  <si>
    <t>10.1080/23268743.2018.1434153</t>
  </si>
  <si>
    <t>Sage</t>
  </si>
  <si>
    <t>Porn Studies</t>
  </si>
  <si>
    <t>2326-8743</t>
  </si>
  <si>
    <t>Pornography and young people's health: Evidence from the UK sixteen18 project</t>
  </si>
  <si>
    <t>RES-062-23-1756</t>
  </si>
  <si>
    <t>10.1016/S0140-6736(18)30427-6</t>
  </si>
  <si>
    <t>The Lancet</t>
  </si>
  <si>
    <t>0140-6736</t>
  </si>
  <si>
    <t>Effectiveness of a long-lasting piperonyl butoxide-treated insecticidal net and indoor residual spray interventions, separately and together, against malaria transmitted by pyrethroid-resistant mosquitoes: a cluster, randomised controlled, two-by-two factorial design trial</t>
  </si>
  <si>
    <t>Joint Global Health Trials Scheme MR/L004437/1</t>
  </si>
  <si>
    <t>Joint Global Health Trials Scheme</t>
  </si>
  <si>
    <t>Other funder: DFID</t>
  </si>
  <si>
    <t>10.1016/j.jcf.2017.11.019</t>
  </si>
  <si>
    <t>Up-to-date and projected estimates of survival for people with cystic fibrosis using baseline characteristics: A longitudinal study using UK patient registry data</t>
  </si>
  <si>
    <t>10.1016/S2214-109X(18)30126-8</t>
  </si>
  <si>
    <t>The Lancet Global Health</t>
  </si>
  <si>
    <t>2214-109X</t>
  </si>
  <si>
    <t>Evaluating the community-level impact of intermittent preventive treatment of schoolchildren for malaria in Jinja, Uganda (START-IPT): A cluster-randomised trial</t>
  </si>
  <si>
    <t>MR/K00736X/1</t>
  </si>
  <si>
    <t>10.1038/s41598-018-23797-2</t>
  </si>
  <si>
    <t>An explanation for the low proportion of tuberculosis that results from transmission between household and known social contacts</t>
  </si>
  <si>
    <t>MR/P002404/1</t>
  </si>
  <si>
    <t>10.1186/s12954-018-0214-1</t>
  </si>
  <si>
    <t>Harm Reduction Journal</t>
  </si>
  <si>
    <t>1477-7517</t>
  </si>
  <si>
    <t>"They accept me, because I was one of them": formative qualitative research supporting the feasibility of peer-led outreach for people who use drugs in Dakar, Senegal</t>
  </si>
  <si>
    <t>M026582/1</t>
  </si>
  <si>
    <t>10.1186/s12978-018-0494-7</t>
  </si>
  <si>
    <t>Reproductive Health</t>
  </si>
  <si>
    <t>1742-4755</t>
  </si>
  <si>
    <t>Assessing the validity and reliability of self-report data on contraception use in the MObile Technology for Improved Family Planning (MOTIF) randomised controlled trial</t>
  </si>
  <si>
    <t>MR/L012251/1</t>
  </si>
  <si>
    <t>10.1136/bmjopen-2017-017487</t>
  </si>
  <si>
    <t>BMJ</t>
  </si>
  <si>
    <t>BMJ Open</t>
  </si>
  <si>
    <t>2044-6055</t>
  </si>
  <si>
    <t>Correction of estimates of retention in care among a cohort of HIV-positive patients in Uganda in the period before starting ART: a sampling-based approach</t>
  </si>
  <si>
    <t>10.1097/QAI.0000000000001682</t>
  </si>
  <si>
    <t>Wolters Kluwer</t>
  </si>
  <si>
    <t>Journal of Acquired Immune Deficiency Syndromes</t>
  </si>
  <si>
    <t>1525-4135</t>
  </si>
  <si>
    <t>Cost and Cost-Effectiveness of a Demand Creation Intervention to Increase Uptake of Voluntary Medical Male Circumcision in Tanzania: Spending More to Spend Less</t>
  </si>
  <si>
    <t>10.1186/s12913-018-2976-2</t>
  </si>
  <si>
    <t xml:space="preserve">BMC Health Services Research </t>
  </si>
  <si>
    <t>1472-6963</t>
  </si>
  <si>
    <t>The impact of a human papillomavirus (HPV) vaccination campaign on routine primary health service provision and health workers in Tanzania: a controlled before and after study</t>
  </si>
  <si>
    <t>10.1186/s12982-017-0066-2</t>
  </si>
  <si>
    <t>Emerging Themes in Epidemiology</t>
  </si>
  <si>
    <t>1742-7622</t>
  </si>
  <si>
    <t>Spatial analysis of cluster randomised trials: A systematic review of analysis methods</t>
  </si>
  <si>
    <t>MR/L004933/1</t>
  </si>
  <si>
    <t>BB/K015168/1</t>
  </si>
  <si>
    <t>Trials</t>
  </si>
  <si>
    <t>1745-6215</t>
  </si>
  <si>
    <t>MR/L004321/1</t>
  </si>
  <si>
    <t>Tropical Medicine &amp; International Health</t>
  </si>
  <si>
    <t>10.1016/j.jadohealth.2017.07.004</t>
  </si>
  <si>
    <t>Journal of Adolescent Health</t>
  </si>
  <si>
    <t>1054-139X</t>
  </si>
  <si>
    <t>Heterosexual Practices Among Young People in Britain: Evidence From Three National Surveys of Sexual Attitudes and Lifestyles</t>
  </si>
  <si>
    <t xml:space="preserve">G0701757 </t>
  </si>
  <si>
    <t>10.1007/s11121-017-0775-3</t>
  </si>
  <si>
    <t>Prevention Science</t>
  </si>
  <si>
    <t>1389-4986</t>
  </si>
  <si>
    <t>Does the Good Schools Toolkit reduce physical, sexual and emotional violence, and injuries, in girls and boys equally? A cluster-randomised controlled trial</t>
  </si>
  <si>
    <t>EURO</t>
  </si>
  <si>
    <t>10.1186/s12913-017-2420-z</t>
  </si>
  <si>
    <t>BMC Health Services Research</t>
  </si>
  <si>
    <t>Understanding sexual healthcare seeking behaviour: why a broader research perspective is needed</t>
  </si>
  <si>
    <t>ES/J500021/1</t>
  </si>
  <si>
    <t>Enhancement of cytokine-driven NK cell IFN-gamma production after vaccination of HCMV infected Africans</t>
  </si>
  <si>
    <t>10.1093/heapol/czx084</t>
  </si>
  <si>
    <t>Health Policy and Planning</t>
  </si>
  <si>
    <t>0268-1080</t>
  </si>
  <si>
    <t>Large-scale delivery of seasonal malaria chemoprevention to children under 10 in Senegal: an economic analysis</t>
  </si>
  <si>
    <t>10.1128/AAC.00497-17</t>
  </si>
  <si>
    <t>Antimicrobial Agents and Chemotherapy</t>
  </si>
  <si>
    <t>0066-4804</t>
  </si>
  <si>
    <t>Pharmacodynamics and Biodistribution of Single-Dose Liposomal Amphotericin B at Different Stages of Experimental Visceral Leishmaniasis</t>
  </si>
  <si>
    <t>10.1177/1740774517711442</t>
  </si>
  <si>
    <t>Clinical Trials</t>
  </si>
  <si>
    <t>1740-7745</t>
  </si>
  <si>
    <t>Development of a practical approach to expert elicitation for randomised controlled trials with missing health outcomes: Application to the IMPROVE trial</t>
  </si>
  <si>
    <t>MR/K02177X/1</t>
  </si>
  <si>
    <t>10.1371/journal.pntd.0005786</t>
  </si>
  <si>
    <t>PLoS NTDs</t>
  </si>
  <si>
    <t>1935-2727</t>
  </si>
  <si>
    <t>A cross-sectional seroepidemiological survey of typhoid fever in Fiji</t>
  </si>
  <si>
    <t>10.1016/S2352-3018(17)30149-2</t>
  </si>
  <si>
    <t>The Lancet HIV</t>
  </si>
  <si>
    <t>2405-4704</t>
  </si>
  <si>
    <t>Association of antiretroviral therapy with high-risk human papillomavirus, cervical intraepithelial neoplasia, and invasive cervical cancer in women living with HIV: a systematic review and meta-analysis</t>
  </si>
  <si>
    <t>PH01/14-39</t>
  </si>
  <si>
    <t>10.1128/IAI.00941-16</t>
  </si>
  <si>
    <t>Infection and Immunity</t>
  </si>
  <si>
    <t>0019-9567</t>
  </si>
  <si>
    <t>Host Resistance to Plasmodium-Induced Acute Immune Pathology Is Regulated by Interleukin-10 Receptor Signaling</t>
  </si>
  <si>
    <t>NC/L000601/1</t>
  </si>
  <si>
    <t>10.1186/s12879-017-2664-6</t>
  </si>
  <si>
    <t>BMC Infectious Diseases</t>
  </si>
  <si>
    <t>1471-2334</t>
  </si>
  <si>
    <t>Improving ART programme retention and viral suppression are key to maximising impact of treatment as prevention - a modelling study</t>
  </si>
  <si>
    <t>10.1177/1740774517723921</t>
  </si>
  <si>
    <t>The optimal design of stepped wedge trials with equal allocation to sequences, and a comparison to other trial designs</t>
  </si>
  <si>
    <t>MR/L004933/1-P27</t>
  </si>
  <si>
    <t>10.1002/hec.3589</t>
  </si>
  <si>
    <t>Health Economics</t>
  </si>
  <si>
    <t>1057-9230</t>
  </si>
  <si>
    <t>How effective and fair is user fee removal? Evidence from Zambia using a pooled synthetic control</t>
  </si>
  <si>
    <t>PHGHZD23</t>
  </si>
  <si>
    <t>10.1186/s13643-017-0551-2</t>
  </si>
  <si>
    <t>BMC Systematic Reviews</t>
  </si>
  <si>
    <t>2046-4053</t>
  </si>
  <si>
    <t>Adverse mental health outcomes in breast cancer survivors compared to women who did not have cancer: systematic review protocol</t>
  </si>
  <si>
    <t>10.1080/00324728.2017.1370121</t>
  </si>
  <si>
    <t>Population Studies</t>
  </si>
  <si>
    <t>0032-4728</t>
  </si>
  <si>
    <t>Modelling period fertility: Schooling and intervals following a birth in Eastern Africa</t>
  </si>
  <si>
    <t>237005/TDHE</t>
  </si>
  <si>
    <t>10.3945/ajcn.116.139980</t>
  </si>
  <si>
    <t>Dartmouth Journal Services</t>
  </si>
  <si>
    <t>American Journal of Clinical Nutrition</t>
  </si>
  <si>
    <t>0002-9165</t>
  </si>
  <si>
    <t>What’s normal? Oligosaccharide concentrations and profiles in milk produced by healthy women vary geographically</t>
  </si>
  <si>
    <t>5QX00</t>
  </si>
  <si>
    <t>10.3945/ajcn.116.144196</t>
  </si>
  <si>
    <t>Preconceptional and gestational weight trajectories and risk of delivering a small-for-gestational-age baby in rural Gambia</t>
  </si>
  <si>
    <t>10.3945/jn.116.245373</t>
  </si>
  <si>
    <t>The Journal of Nutrition</t>
  </si>
  <si>
    <t>0022-3166</t>
  </si>
  <si>
    <t>Serum Hepcidin Concentrations Decline during Pregnancy and May Identify Iron Deficiency: Analysis of a Longitudinal Pregnancy Cohort in The Gambia</t>
  </si>
  <si>
    <t>10.1096/fj.201700311R</t>
  </si>
  <si>
    <t>American Societies for Experimental Biology</t>
  </si>
  <si>
    <t>FASEB Journal</t>
  </si>
  <si>
    <t>0892-6638</t>
  </si>
  <si>
    <t>Ornithine uptake and the modulation of drug sensitivity in Trypanosoma brucei</t>
  </si>
  <si>
    <t>100320/Z/12/Z</t>
  </si>
  <si>
    <t>10.1136/sextrans-2016-053070</t>
  </si>
  <si>
    <t>Sexually Transmitted Infections</t>
  </si>
  <si>
    <t>1368-4973</t>
  </si>
  <si>
    <t>A systematic review and meta-analysis of studies evaluating the performance of point-of-care tests for human papillomavirus screening</t>
  </si>
  <si>
    <t>10.1136/bmjgh-2017-000457</t>
  </si>
  <si>
    <t>BMJ Global Health</t>
  </si>
  <si>
    <t>2059-7908</t>
  </si>
  <si>
    <t>Do chain pharmacies perform better than independent pharmacies? Evidence from a standardised patient study of the management of childhood diarrhoea and suspected tuberculosis in urban India.</t>
  </si>
  <si>
    <t xml:space="preserve">ESRC PhD studentship </t>
  </si>
  <si>
    <t>10.1186/s12878-017-0082-z</t>
  </si>
  <si>
    <t>BMC Hematology</t>
  </si>
  <si>
    <t>2052-1839</t>
  </si>
  <si>
    <t>Diagnostic utility of zinc protoporphyrin to detect iron deficiency in Kenyan preschool children: a community-based survey</t>
  </si>
  <si>
    <t xml:space="preserve">5QX00 </t>
  </si>
  <si>
    <t>10.3945/jn.116.244780</t>
  </si>
  <si>
    <t>American Society for Nutrition</t>
  </si>
  <si>
    <t>mRNA Levels of Placental Iron and Zinc Transporter Genes Are Upregulated in Gambian Women with Low Iron and Zinc Status</t>
  </si>
  <si>
    <t>10.1096/fj.201700017R</t>
  </si>
  <si>
    <t xml:space="preserve">Federation of American Society of Experimental Biology </t>
  </si>
  <si>
    <t>Influence of intergenerational in utero parental energy and nutrient restriction on offspring growth in rural Gambia</t>
  </si>
  <si>
    <t>10.1186/s12936-017-1972-z</t>
  </si>
  <si>
    <t>Malaria Journal</t>
  </si>
  <si>
    <t>1475-2875</t>
  </si>
  <si>
    <t>MR/L004437/1</t>
  </si>
  <si>
    <t>10.1093/emph/eox011</t>
  </si>
  <si>
    <t>Evolution, Medicine, and Public Health</t>
  </si>
  <si>
    <t>2050-6201</t>
  </si>
  <si>
    <t>Local environmental quality positively predicts breastfeeding in the UK’s Millennium Cohort Study</t>
  </si>
  <si>
    <t xml:space="preserve">ES/JS00021/1 </t>
  </si>
  <si>
    <t>10.1371/journal.pone.0182567</t>
  </si>
  <si>
    <t>PLoS ONE</t>
  </si>
  <si>
    <t>1932-6203</t>
  </si>
  <si>
    <t>Concurrency and other sexual partnership patterns reported in a survey of young people in rural Northern Tanzania</t>
  </si>
  <si>
    <t>G0902121</t>
  </si>
  <si>
    <t>10.1136/jfprhc-2017-101728</t>
  </si>
  <si>
    <t>Journal of Family Planning and Reproductive Healthcare</t>
  </si>
  <si>
    <t>1471-1893</t>
  </si>
  <si>
    <t>Where do women and men in Britain obtain contraception? Findings from the third National Survey of Sexual Attitudes and Lifestyles (Natsal-3)</t>
  </si>
  <si>
    <t>G0701757</t>
  </si>
  <si>
    <t>10.1371/journal.pgen.1007008</t>
  </si>
  <si>
    <t>1553-7404</t>
  </si>
  <si>
    <t xml:space="preserve">Analysis of nuclear and organellar genomes of Plasmodium knowlesi in humans reveals ancient population structure and recent recombination among host-specific subpopulations </t>
  </si>
  <si>
    <t xml:space="preserve">MR/K000551/1 </t>
  </si>
  <si>
    <t>10.1136/jech-2017-209947</t>
  </si>
  <si>
    <t>Journal of Epidemiology &amp; Community Health</t>
  </si>
  <si>
    <t>0143-005X</t>
  </si>
  <si>
    <t>Change in non-alcoholic beverage sales following a 10-pence levy on sugar-sweetened beverages within a national chain of restaurants in the UK: interrupted time series analysis of a natural experiment</t>
  </si>
  <si>
    <t xml:space="preserve">PHGHZD24 </t>
  </si>
  <si>
    <t>10.1093/aje/kwx311</t>
  </si>
  <si>
    <t>American Journal of Epidemiology</t>
  </si>
  <si>
    <t>0002-9262</t>
  </si>
  <si>
    <t>Analysis of longitudinal studies with repeated outcome measures: adjusting for time-dependent confounding using conventional methods</t>
  </si>
  <si>
    <t>10.1186/s12966-017-0581-0</t>
  </si>
  <si>
    <t xml:space="preserve">International Journal of Behavioral Nutrition and Physical Activity </t>
  </si>
  <si>
    <t>1479-5868</t>
  </si>
  <si>
    <t>Investigating the importance of the local food environment for fruit and vegetable intake in older men and women in 20 UK towns: a cross-sectional analysis of two national cohorts</t>
  </si>
  <si>
    <t xml:space="preserve">MR/J007145/1 </t>
  </si>
  <si>
    <t>10.7717/peerj.3848</t>
  </si>
  <si>
    <t>PeerJ</t>
  </si>
  <si>
    <t>2167-8359</t>
  </si>
  <si>
    <t>The Furvela tent-trap mk 1.1 for the collection of outdoor biting mosquitoes</t>
  </si>
  <si>
    <t>10.1371/journal.pmed.1002427</t>
  </si>
  <si>
    <t>Association between the 2012 health and social care act and specialist visits and hospitalisations in England: a controlled interrupted time series analysis</t>
  </si>
  <si>
    <t>MR/L011891/1</t>
  </si>
  <si>
    <t>10.1371/journal.pone.0186412</t>
  </si>
  <si>
    <t>Understanding differences in conception and abortion rates among under-20 year olds in Britain and France: Examining the contribution of social disadvantage</t>
  </si>
  <si>
    <t>10.1371/journal.pone.0185929</t>
  </si>
  <si>
    <t>Soccer-based promotion of voluntary medical male circumcision: A mixed-methods feasibility study with secondary students in Uganda</t>
  </si>
  <si>
    <t>10.1371/journal.pmed.1002418</t>
  </si>
  <si>
    <t>Comparison of two cash transfer strategies to prevent catastrophic costs for poor tuberculosis-affected households in low- and middle-income countries: An economic modelling study</t>
  </si>
  <si>
    <t>MR/K006584/1</t>
  </si>
  <si>
    <t>10.1186/s12940-017-0314-5</t>
  </si>
  <si>
    <t>Environmental Health</t>
  </si>
  <si>
    <t>1476-069X</t>
  </si>
  <si>
    <t>Socioeconomic and urban-rural differentials in exposure to air pollution and mortality burden in England</t>
  </si>
  <si>
    <t>NE/I007938/1</t>
  </si>
  <si>
    <t>NE/I008063/1</t>
  </si>
  <si>
    <t>10.1016/j.jadohealth.2017.09.004</t>
  </si>
  <si>
    <t>Reducing Physical Violence Toward Primary School Students With Disabilities</t>
  </si>
  <si>
    <t>10.1186/s12879-017-2337-5</t>
  </si>
  <si>
    <t>Disease severity determines health-seeking behaviour amongst individuals with influenza-like illness in an internet-based cohort.</t>
  </si>
  <si>
    <t>MR/K021680/1</t>
  </si>
  <si>
    <t>10.1093/pubmed/fdv166</t>
  </si>
  <si>
    <t>Journal of Public Health</t>
  </si>
  <si>
    <t>1741-3842</t>
  </si>
  <si>
    <t>Economic shocks and health resilience. Lessons from the Russian Federation.</t>
  </si>
  <si>
    <t>ES/K003496/1</t>
  </si>
  <si>
    <t>10.1016/S2542-5196(17)30156-0</t>
  </si>
  <si>
    <t>2542-5196</t>
  </si>
  <si>
    <t>Projections of temperature-related excess mortality under climate change scenarios</t>
  </si>
  <si>
    <t>MR/M022625/1</t>
  </si>
  <si>
    <t>10.1186/s13063-017-2316-6</t>
  </si>
  <si>
    <t>Assessing loss to follow-up in the MObile Technology for Improved Family Planning (MOTIF) randomised controlled trial</t>
  </si>
  <si>
    <t>10.1016/j.envres.2017.11.001</t>
  </si>
  <si>
    <t>Environmental Research</t>
  </si>
  <si>
    <t>0013-9351</t>
  </si>
  <si>
    <t>The association between ambient temperature and mortality in South Africa: a time series analysis</t>
  </si>
  <si>
    <t>10.1136/bmjgh-2017-000443</t>
  </si>
  <si>
    <t>Does greater individual social capital improve the management of hypertension? Cross-national analysis of 61 229 individuals in 21 countries</t>
  </si>
  <si>
    <t xml:space="preserve">ES/L014696/1 </t>
  </si>
  <si>
    <t>10.1136/jech-2017-209440</t>
  </si>
  <si>
    <t>Journal of Epidemiology and Community Health</t>
  </si>
  <si>
    <t>Investigating associations between the built environment and physical activity among older people in 20 UK towns</t>
  </si>
  <si>
    <t>MR/J007145/1</t>
  </si>
  <si>
    <t>10.1093/ije/dyx254</t>
  </si>
  <si>
    <t>International Journal of Epidemiology</t>
  </si>
  <si>
    <t>0300-5771</t>
  </si>
  <si>
    <t>Mendelian randomization with Egger pleiotropy correction and weakly informative Bayesian priors</t>
  </si>
  <si>
    <t>MR/K006215/1</t>
  </si>
  <si>
    <t>10.1016/j.envint.2017.11.006</t>
  </si>
  <si>
    <t>Environment International</t>
  </si>
  <si>
    <t>0160-4120</t>
  </si>
  <si>
    <t>A multi-country analysis on potential adaptive mechanisms to cold and heat in a changing climate.</t>
  </si>
  <si>
    <t>10.7448/IAS.20.1.21922</t>
  </si>
  <si>
    <t>Scaling a waterfall: a meta-ethnography of adolescent progression through the stages of HIV care in sub-Saharan Africa</t>
  </si>
  <si>
    <t>G0902143</t>
  </si>
  <si>
    <t>10.1371/journal.pone.0186911</t>
  </si>
  <si>
    <t>Social mixing in Fiji: who-eats-with-whom contact patterns and the implications of age and ethnic heterogeneity for disease dynamics in the Pacific Islands</t>
  </si>
  <si>
    <t>10.1016/j.jinorgbio.2017.11.002</t>
  </si>
  <si>
    <t>Journal of Inorganic Biochemistry</t>
  </si>
  <si>
    <t>0162-0134</t>
  </si>
  <si>
    <t>To what extent do structural changes in catalytic metal sites affect enzyme function?</t>
  </si>
  <si>
    <t>MR/K020420/1</t>
  </si>
  <si>
    <t>10.1080/01459740.2017.1306856</t>
  </si>
  <si>
    <t>Medical Anthropology</t>
  </si>
  <si>
    <t>0145-9740</t>
  </si>
  <si>
    <t>‘Not taking it will just be like a sin’: young people living with HIV and the stigmatisation of less-than-perfect adherence to antiretrovirals</t>
  </si>
  <si>
    <t>RES-062-23-2308</t>
  </si>
  <si>
    <t>08/53/25</t>
  </si>
  <si>
    <t>Other funder: NIHR</t>
  </si>
  <si>
    <t>10.1186/s12916-017-0839-z</t>
  </si>
  <si>
    <t>BMC Medicine</t>
  </si>
  <si>
    <t>1741-7015</t>
  </si>
  <si>
    <t>Daily home fortification with iron as ferrous fumarate versus NaFeEDTA: a randomised, placebo-controlled, non-inferiority trial in Kenyan children</t>
  </si>
  <si>
    <t>10.1136/thoraxjnl-2016-209677</t>
  </si>
  <si>
    <t>Thorax</t>
  </si>
  <si>
    <t>0040-6376</t>
  </si>
  <si>
    <t>An evaluation of tuberculosis contact investigations against national standards</t>
  </si>
  <si>
    <t>10.1186/s13012-017-0574-z</t>
  </si>
  <si>
    <t>Implementation Science</t>
  </si>
  <si>
    <t>1748-5908</t>
  </si>
  <si>
    <t>HIV policy implementation in two health and demographic surveillance sites in Uganda: findings from a national policy review, health facility surveys and key informant interviews</t>
  </si>
  <si>
    <t>EPCPAC79</t>
  </si>
  <si>
    <t>10.1111/rssa.12294</t>
  </si>
  <si>
    <t>Journal of the Royal Statistical Society: Series A (Statistics in Society)</t>
  </si>
  <si>
    <t>0964-1998</t>
  </si>
  <si>
    <t>Methods for estimating complier average causal effects for cost-effectiveness analysis</t>
  </si>
  <si>
    <t>MR/L011964/1</t>
  </si>
  <si>
    <t>10.1177/1609406917703741</t>
  </si>
  <si>
    <t>International Journal of Qualitative Methods</t>
  </si>
  <si>
    <t>1609-4069</t>
  </si>
  <si>
    <t>Reflections on using a flash card activity for studying social representations of Sexually Transmitted Infections</t>
  </si>
  <si>
    <t>10.1371/journal.pone.0177134</t>
  </si>
  <si>
    <t>Genomic variation in Plasmodium vivax malaria reveals regions under selective pressure</t>
  </si>
  <si>
    <t>MR/K000551/1</t>
  </si>
  <si>
    <t>10.1186/s12978-017-0329-y</t>
  </si>
  <si>
    <t>Women’s views and experiences of a mobile phone-based intervention to support post-abortion contraception in Cambodia</t>
  </si>
  <si>
    <t>10.1016/j.chiabu.2017.04.006</t>
  </si>
  <si>
    <t>Child Abuse and Neglect</t>
  </si>
  <si>
    <t>0145-2134</t>
  </si>
  <si>
    <t>Violence against children perpetrated by peers: a cross-sectional school-based survey in Uganda</t>
  </si>
  <si>
    <t>10.1111/tmi.12888</t>
  </si>
  <si>
    <t>1365-3156</t>
  </si>
  <si>
    <t>Linkage to HIV care after home-based HIV counselling and testing in sub-Saharan Africa: A systematic review</t>
  </si>
  <si>
    <t>MR/N028481/1</t>
  </si>
  <si>
    <t>10.1002/sim.7334</t>
  </si>
  <si>
    <t>Statistics in Medicine</t>
  </si>
  <si>
    <t>0277-6715</t>
  </si>
  <si>
    <t>Missing binary outcomes under covariate-dependent missingness in cluster randomised trials</t>
  </si>
  <si>
    <t>ES/J5000021/1</t>
  </si>
  <si>
    <t>10.1186/s12879-017-2420-y</t>
  </si>
  <si>
    <t>Universal Test, Treat, and Keep: Improving ART Retention is Key in Cost-effective HIV Control in Uganda</t>
  </si>
  <si>
    <t>10.1186/s12888-017-1327-x</t>
  </si>
  <si>
    <t>BMC Psychiatry</t>
  </si>
  <si>
    <t>1471-244X</t>
  </si>
  <si>
    <t>Reducing secondary distress in violence researchers: a randomised trial of the effectiveness of group debriefings.</t>
  </si>
  <si>
    <t>10.1007/s10995-016-2124-8</t>
  </si>
  <si>
    <t>Maternal and Child Health Journal</t>
  </si>
  <si>
    <t>1092-7875</t>
  </si>
  <si>
    <t>Unintended Childbearing and Child Growth in Northern Malawi</t>
  </si>
  <si>
    <t>RES-183-25-0013</t>
  </si>
  <si>
    <t>10.1002/sim.7348</t>
  </si>
  <si>
    <t xml:space="preserve">Bias and inference from misspecified mixed effect models in stepped wedge trial analysis   </t>
  </si>
  <si>
    <t xml:space="preserve">MR/L004933/1-P27 </t>
  </si>
  <si>
    <t>10.1093/infdis/jix250</t>
  </si>
  <si>
    <t>Journal of Infectious Diseases</t>
  </si>
  <si>
    <t>0022-1899</t>
  </si>
  <si>
    <t>Malaria host candidate genes validated by association with current, recent and historic measures of transmission intensity</t>
  </si>
  <si>
    <t>G9901439</t>
  </si>
  <si>
    <t>10.1186/s12936-017-1841-9</t>
  </si>
  <si>
    <t>Seasonal vaccination against malaria: a potential use for an imperfect malaria vaccine</t>
  </si>
  <si>
    <t>MR/P006876/1</t>
  </si>
  <si>
    <t>10.1016/j.dhjo.2017.01.005</t>
  </si>
  <si>
    <t>Disability and Health Journal</t>
  </si>
  <si>
    <t>1936-6574</t>
  </si>
  <si>
    <t>Levels of disability in the older population of England: Comparing binary and ordinal classifications</t>
  </si>
  <si>
    <t>10.1093/inthealth/ihx022</t>
  </si>
  <si>
    <t>International Health</t>
  </si>
  <si>
    <t>1876-3413</t>
  </si>
  <si>
    <t>Monitoring and discharging children being treated for severe acute malnutrition using mid upper arm circumference: secondary data analysis from rural Gambia</t>
  </si>
  <si>
    <t>10.1038/s41598-017-06295-9</t>
  </si>
  <si>
    <t xml:space="preserve">2045-2322 </t>
  </si>
  <si>
    <t xml:space="preserve">Multiplication rate variation in the human malaria parasite Plasmodium falciparum </t>
  </si>
  <si>
    <t>10.1186/s12936-017-1889-6</t>
  </si>
  <si>
    <t>G6PD deficiency alleles in a malaria endemic region in Western Brazilian Amazon</t>
  </si>
  <si>
    <t>10.1097/MD.0000000000006170</t>
  </si>
  <si>
    <t>Medicine (Baltimore)</t>
  </si>
  <si>
    <t>0025-7974</t>
  </si>
  <si>
    <t>High blood pressure and associated risk factors as indicator of preclinical hypertension in rural West Africa</t>
  </si>
  <si>
    <t>10.1016/j.vaccine.2017.06.023</t>
  </si>
  <si>
    <t>0264-410X</t>
  </si>
  <si>
    <t>Protective efficacy of multivalent replication-abortive vaccine strains in horses against African horse sickness virus challenge</t>
  </si>
  <si>
    <t>Total</t>
  </si>
  <si>
    <t>Repel all biters: An enhanced collection of endophilic Anopheles gambiae and An. arabiensis in CDC light-traps, from the Kagera Region of Tanzania, in the presence of a combination mosquito net impregnated with PBO and Permethrin</t>
  </si>
  <si>
    <t>10.1016/j.ijpddr.2017.03.001</t>
  </si>
  <si>
    <t>International Journal for Parasitology: Drugs and Drug Resistance</t>
  </si>
  <si>
    <t>2211-3207</t>
  </si>
  <si>
    <t>Genetic diversity of next generation antimalarial targets: A baseline for drug resistance surveillance programmes</t>
  </si>
  <si>
    <t>10.1111/rssc.12198</t>
  </si>
  <si>
    <t>Royal Stats Society Series C</t>
  </si>
  <si>
    <t>1467-9876</t>
  </si>
  <si>
    <t>History matching of a complex epidemiological model of human immunodeficiencyvirus transmission by using variance emulation</t>
  </si>
  <si>
    <t>10.1016/S2214-109X(16)30355-2</t>
  </si>
  <si>
    <t>The Lancet Public Health</t>
  </si>
  <si>
    <t>Growth faltering in rural Gambian children after four decades of interventions: a retrospective cohort study</t>
  </si>
  <si>
    <t>Bank and related charges</t>
  </si>
  <si>
    <t>Other - details-5</t>
  </si>
  <si>
    <t>Other funder: Bill &amp; Melinda Gates Foudation</t>
  </si>
  <si>
    <t>10.1214/17-STS618</t>
  </si>
  <si>
    <t>Institute of Mathematical Statistics</t>
  </si>
  <si>
    <t>Statistical Science</t>
  </si>
  <si>
    <t>0883-4237</t>
  </si>
  <si>
    <t>Approximate Bayesian Computation and Simulation-Based Inference for Complex Stochastic Epidemic Models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</si>
</sst>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2" formatCode="_-&quot;£&quot;* #,##0_-;\-&quot;£&quot;* #,##0_-;_-&quot;£&quot;* &quot;-&quot;_-;_-@_-"/>
    <numFmt numFmtId="164" formatCode="#,##0_ ;\-#,##0\ "/>
    <numFmt numFmtId="165" formatCode="dd/mm/yyyy;@"/>
  </numFmts>
  <fonts count="3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0"/>
      <name val="Arial"/>
      <family val="2"/>
    </font>
    <font>
      <sz val="10"/>
      <color theme="0" tint="-0.499984740745262"/>
      <name val="Arial"/>
      <family val="2"/>
    </font>
    <font>
      <b/>
      <sz val="11"/>
      <color theme="1"/>
      <name val="Arial"/>
      <family val="2"/>
    </font>
    <font>
      <u/>
      <sz val="10"/>
      <color theme="10"/>
      <name val="Arial"/>
      <family val="2"/>
    </font>
    <font>
      <sz val="10"/>
      <color theme="1"/>
      <name val="Arial"/>
      <family val="2"/>
    </font>
    <font>
      <b/>
      <sz val="10"/>
      <color theme="1"/>
      <name val="Arial"/>
      <family val="2"/>
    </font>
    <font>
      <b/>
      <sz val="11"/>
      <name val="Arial"/>
      <family val="2"/>
    </font>
    <font>
      <sz val="11"/>
      <name val="Calibri"/>
      <family val="2"/>
      <scheme val="minor"/>
    </font>
    <font>
      <sz val="10"/>
      <name val="Arial"/>
      <family val="2"/>
    </font>
    <font>
      <b/>
      <sz val="11"/>
      <name val="Calibri"/>
      <family val="2"/>
      <scheme val="minor"/>
    </font>
    <font>
      <b/>
      <sz val="14"/>
      <name val="Calibri"/>
      <family val="2"/>
      <scheme val="minor"/>
    </font>
    <font>
      <b/>
      <sz val="12"/>
      <name val="Calibri"/>
      <family val="2"/>
      <scheme val="minor"/>
    </font>
    <font>
      <i/>
      <sz val="10"/>
      <name val="Calibri"/>
      <family val="2"/>
      <scheme val="minor"/>
    </font>
    <font>
      <sz val="10"/>
      <name val="Arial"/>
      <family val="2"/>
    </font>
    <font>
      <b/>
      <sz val="14"/>
      <color theme="4"/>
      <name val="Calibri"/>
      <family val="2"/>
      <scheme val="minor"/>
    </font>
    <font>
      <b/>
      <sz val="11"/>
      <color theme="4"/>
      <name val="Calibri"/>
      <family val="2"/>
      <scheme val="minor"/>
    </font>
    <font>
      <b/>
      <sz val="10"/>
      <color rgb="FF444444"/>
      <name val="Arial"/>
      <family val="2"/>
    </font>
    <font>
      <sz val="9"/>
      <color indexed="81"/>
      <name val="Tahoma"/>
      <family val="2"/>
    </font>
    <font>
      <b/>
      <sz val="9"/>
      <color indexed="81"/>
      <name val="Tahoma"/>
      <family val="2"/>
    </font>
    <font>
      <sz val="7"/>
      <color theme="1"/>
      <name val="Arial"/>
      <family val="2"/>
    </font>
    <font>
      <sz val="7"/>
      <name val="Arial"/>
      <family val="2"/>
    </font>
    <font>
      <sz val="10"/>
      <color rgb="FFFF0000"/>
      <name val="Arial"/>
      <family val="2"/>
    </font>
  </fonts>
  <fills count="13">
    <fill>
      <patternFill patternType="none"/>
    </fill>
    <fill>
      <patternFill patternType="gray125"/>
    </fill>
    <fill>
      <patternFill patternType="none"/>
    </fill>
    <fill>
      <patternFill patternType="solid">
        <fgColor theme="0" tint="-0.14999847407452621"/>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bgColor indexed="64"/>
      </patternFill>
    </fill>
    <fill>
      <patternFill patternType="solid">
        <fgColor rgb="FFFFFF00"/>
        <bgColor indexed="64"/>
      </patternFill>
    </fill>
    <fill>
      <patternFill patternType="solid">
        <fgColor theme="0" tint="-0.14999847407452621"/>
        <bgColor rgb="FFD9D9D9"/>
      </patternFill>
    </fill>
    <fill>
      <patternFill patternType="solid">
        <fgColor rgb="FF92D050"/>
        <bgColor indexed="64"/>
      </patternFill>
    </fill>
    <fill>
      <patternFill patternType="solid">
        <fgColor theme="7" tint="0.39997558519241921"/>
        <bgColor indexed="64"/>
      </patternFill>
    </fill>
    <fill>
      <patternFill patternType="solid">
        <fgColor theme="7" tint="0.39997558519241921"/>
        <bgColor rgb="FFD9D9D9"/>
      </patternFill>
    </fill>
    <fill>
      <patternFill patternType="solid">
        <fgColor theme="0"/>
        <bgColor rgb="FFD9D9D9"/>
      </patternFill>
    </fill>
  </fills>
  <borders count="26">
    <border>
      <left/>
      <right/>
      <top/>
      <bottom/>
      <diagonal/>
    </border>
    <border>
      <left/>
      <right/>
      <top/>
      <bottom/>
      <diagonal/>
    </border>
    <border>
      <left/>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dashDot">
        <color auto="1"/>
      </left>
      <right style="dashDot">
        <color auto="1"/>
      </right>
      <top style="thin">
        <color auto="1"/>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theme="0" tint="-0.14996795556505021"/>
      </left>
      <right style="thin">
        <color theme="0" tint="-0.14996795556505021"/>
      </right>
      <top/>
      <bottom/>
      <diagonal/>
    </border>
    <border>
      <left style="thin">
        <color theme="0" tint="-0.14996795556505021"/>
      </left>
      <right/>
      <top/>
      <bottom/>
      <diagonal/>
    </border>
    <border>
      <left/>
      <right style="thin">
        <color theme="0" tint="-0.14996795556505021"/>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19">
    <xf numFmtId="0" fontId="0" fillId="0" borderId="0"/>
    <xf numFmtId="0" fontId="9" fillId="2" borderId="1"/>
    <xf numFmtId="0" fontId="8" fillId="2" borderId="1"/>
    <xf numFmtId="0" fontId="15" fillId="0" borderId="0" applyNumberFormat="0" applyFill="0" applyBorder="0" applyAlignment="0" applyProtection="0"/>
    <xf numFmtId="0" fontId="7" fillId="2" borderId="1"/>
    <xf numFmtId="0" fontId="10" fillId="2" borderId="1"/>
    <xf numFmtId="0" fontId="6" fillId="2" borderId="1"/>
    <xf numFmtId="0" fontId="5" fillId="2" borderId="1"/>
    <xf numFmtId="0" fontId="4" fillId="2" borderId="1"/>
    <xf numFmtId="0" fontId="3" fillId="2" borderId="1"/>
    <xf numFmtId="0" fontId="3" fillId="2" borderId="1"/>
    <xf numFmtId="0" fontId="15" fillId="2" borderId="1" applyNumberFormat="0" applyFill="0" applyBorder="0" applyAlignment="0" applyProtection="0"/>
    <xf numFmtId="0" fontId="3" fillId="2" borderId="1"/>
    <xf numFmtId="0" fontId="3" fillId="2" borderId="1"/>
    <xf numFmtId="0" fontId="3" fillId="2" borderId="1"/>
    <xf numFmtId="0" fontId="3" fillId="2" borderId="1"/>
    <xf numFmtId="0" fontId="25" fillId="2" borderId="1"/>
    <xf numFmtId="0" fontId="2" fillId="2" borderId="1"/>
    <xf numFmtId="0" fontId="1" fillId="2" borderId="1"/>
  </cellStyleXfs>
  <cellXfs count="254">
    <xf numFmtId="0" fontId="0" fillId="0" borderId="0" xfId="0"/>
    <xf numFmtId="0" fontId="16" fillId="2" borderId="1" xfId="1" applyFont="1"/>
    <xf numFmtId="0" fontId="16" fillId="2" borderId="1" xfId="1" applyFont="1" applyAlignment="1">
      <alignment wrapText="1"/>
    </xf>
    <xf numFmtId="0" fontId="0" fillId="0" borderId="1" xfId="0" applyBorder="1"/>
    <xf numFmtId="0" fontId="15" fillId="0" borderId="4" xfId="3" applyBorder="1" applyAlignment="1"/>
    <xf numFmtId="0" fontId="12" fillId="0" borderId="9" xfId="0" applyFont="1" applyBorder="1" applyAlignment="1"/>
    <xf numFmtId="0" fontId="15" fillId="0" borderId="1" xfId="3" applyBorder="1" applyAlignment="1"/>
    <xf numFmtId="0" fontId="0" fillId="0" borderId="10" xfId="0" applyBorder="1"/>
    <xf numFmtId="0" fontId="11" fillId="6" borderId="3" xfId="5" applyFont="1" applyFill="1" applyBorder="1" applyAlignment="1" applyProtection="1">
      <alignment horizontal="right" wrapText="1"/>
    </xf>
    <xf numFmtId="0" fontId="19" fillId="5" borderId="1" xfId="8" applyFont="1" applyFill="1" applyProtection="1"/>
    <xf numFmtId="0" fontId="21" fillId="5" borderId="1" xfId="8" applyFont="1" applyFill="1" applyProtection="1"/>
    <xf numFmtId="0" fontId="19" fillId="5" borderId="1" xfId="8" applyFont="1" applyFill="1" applyAlignment="1" applyProtection="1">
      <alignment horizontal="right"/>
    </xf>
    <xf numFmtId="0" fontId="19" fillId="5" borderId="1" xfId="8" quotePrefix="1" applyFont="1" applyFill="1" applyProtection="1"/>
    <xf numFmtId="0" fontId="19" fillId="2" borderId="1" xfId="8" applyFont="1" applyProtection="1">
      <protection locked="0"/>
    </xf>
    <xf numFmtId="0" fontId="23" fillId="5" borderId="1" xfId="8" applyFont="1" applyFill="1" applyAlignment="1" applyProtection="1">
      <alignment horizontal="right" vertical="top"/>
    </xf>
    <xf numFmtId="0" fontId="21" fillId="6" borderId="3" xfId="8" applyFont="1" applyFill="1" applyBorder="1" applyAlignment="1" applyProtection="1">
      <alignment horizontal="right"/>
    </xf>
    <xf numFmtId="0" fontId="21" fillId="6" borderId="4" xfId="8" applyFont="1" applyFill="1" applyBorder="1" applyAlignment="1" applyProtection="1">
      <alignment horizontal="center"/>
    </xf>
    <xf numFmtId="0" fontId="19" fillId="6" borderId="9" xfId="8" applyFont="1" applyFill="1" applyBorder="1" applyAlignment="1" applyProtection="1">
      <alignment horizontal="right"/>
    </xf>
    <xf numFmtId="1" fontId="19" fillId="7" borderId="10" xfId="8" applyNumberFormat="1" applyFont="1" applyFill="1" applyBorder="1" applyProtection="1">
      <protection locked="0"/>
    </xf>
    <xf numFmtId="0" fontId="19" fillId="6" borderId="11" xfId="8" applyFont="1" applyFill="1" applyBorder="1" applyAlignment="1" applyProtection="1">
      <alignment horizontal="right"/>
    </xf>
    <xf numFmtId="9" fontId="19" fillId="6" borderId="12" xfId="8" applyNumberFormat="1" applyFont="1" applyFill="1" applyBorder="1" applyProtection="1"/>
    <xf numFmtId="9" fontId="19" fillId="5" borderId="1" xfId="8" applyNumberFormat="1" applyFont="1" applyFill="1" applyProtection="1"/>
    <xf numFmtId="9" fontId="21" fillId="6" borderId="4" xfId="8" applyNumberFormat="1" applyFont="1" applyFill="1" applyBorder="1" applyAlignment="1" applyProtection="1">
      <alignment horizontal="center"/>
    </xf>
    <xf numFmtId="0" fontId="19" fillId="6" borderId="9" xfId="8" applyFont="1" applyFill="1" applyBorder="1" applyAlignment="1" applyProtection="1">
      <alignment horizontal="right" wrapText="1"/>
    </xf>
    <xf numFmtId="9" fontId="19" fillId="7" borderId="10" xfId="8" applyNumberFormat="1" applyFont="1" applyFill="1" applyBorder="1" applyProtection="1">
      <protection locked="0"/>
    </xf>
    <xf numFmtId="0" fontId="21" fillId="2" borderId="1" xfId="8" applyFont="1" applyAlignment="1" applyProtection="1">
      <alignment horizontal="center" vertical="center" wrapText="1"/>
      <protection locked="0"/>
    </xf>
    <xf numFmtId="0" fontId="21" fillId="2" borderId="1" xfId="8" applyFont="1" applyAlignment="1" applyProtection="1">
      <alignment horizontal="right"/>
      <protection locked="0"/>
    </xf>
    <xf numFmtId="0" fontId="19" fillId="6" borderId="11" xfId="8" applyFont="1" applyFill="1" applyBorder="1" applyAlignment="1" applyProtection="1">
      <alignment horizontal="right" wrapText="1"/>
    </xf>
    <xf numFmtId="0" fontId="19" fillId="2" borderId="1" xfId="8" applyFont="1" applyAlignment="1" applyProtection="1">
      <alignment horizontal="right"/>
      <protection locked="0"/>
    </xf>
    <xf numFmtId="0" fontId="19" fillId="2" borderId="1" xfId="8" applyFont="1" applyAlignment="1" applyProtection="1">
      <alignment horizontal="center"/>
      <protection locked="0"/>
    </xf>
    <xf numFmtId="0" fontId="19" fillId="5" borderId="1" xfId="8" applyFont="1" applyFill="1" applyAlignment="1" applyProtection="1">
      <alignment horizontal="right" wrapText="1"/>
    </xf>
    <xf numFmtId="42" fontId="19" fillId="2" borderId="1" xfId="8" applyNumberFormat="1" applyFont="1" applyProtection="1">
      <protection locked="0"/>
    </xf>
    <xf numFmtId="9" fontId="19" fillId="6" borderId="13" xfId="8" applyNumberFormat="1" applyFont="1" applyFill="1" applyBorder="1" applyProtection="1"/>
    <xf numFmtId="0" fontId="19" fillId="6" borderId="13" xfId="8" applyFont="1" applyFill="1" applyBorder="1" applyProtection="1"/>
    <xf numFmtId="0" fontId="19" fillId="6" borderId="4" xfId="8" applyFont="1" applyFill="1" applyBorder="1" applyProtection="1"/>
    <xf numFmtId="0" fontId="24" fillId="6" borderId="11" xfId="5" applyFont="1" applyFill="1" applyBorder="1" applyAlignment="1" applyProtection="1">
      <alignment horizontal="right" wrapText="1"/>
    </xf>
    <xf numFmtId="0" fontId="21" fillId="6" borderId="3" xfId="8" applyFont="1" applyFill="1" applyBorder="1" applyAlignment="1" applyProtection="1">
      <alignment vertical="top"/>
    </xf>
    <xf numFmtId="0" fontId="21" fillId="6" borderId="13" xfId="8" applyFont="1" applyFill="1" applyBorder="1" applyAlignment="1" applyProtection="1">
      <alignment horizontal="center" vertical="top" wrapText="1"/>
    </xf>
    <xf numFmtId="0" fontId="21" fillId="6" borderId="4" xfId="8" applyFont="1" applyFill="1" applyBorder="1" applyAlignment="1" applyProtection="1">
      <alignment horizontal="center" vertical="top" wrapText="1"/>
    </xf>
    <xf numFmtId="42" fontId="19" fillId="6" borderId="10" xfId="8" applyNumberFormat="1" applyFont="1" applyFill="1" applyBorder="1" applyProtection="1"/>
    <xf numFmtId="42" fontId="19" fillId="6" borderId="2" xfId="8" applyNumberFormat="1" applyFont="1" applyFill="1" applyBorder="1" applyProtection="1"/>
    <xf numFmtId="42" fontId="19" fillId="7" borderId="2" xfId="8" applyNumberFormat="1" applyFont="1" applyFill="1" applyBorder="1" applyProtection="1">
      <protection locked="0"/>
    </xf>
    <xf numFmtId="42" fontId="19" fillId="6" borderId="12" xfId="8" applyNumberFormat="1" applyFont="1" applyFill="1" applyBorder="1" applyProtection="1"/>
    <xf numFmtId="42" fontId="19" fillId="3" borderId="2" xfId="8" applyNumberFormat="1" applyFont="1" applyFill="1" applyBorder="1" applyProtection="1"/>
    <xf numFmtId="42" fontId="19" fillId="7" borderId="6" xfId="8" applyNumberFormat="1" applyFont="1" applyFill="1" applyBorder="1" applyProtection="1">
      <protection locked="0"/>
    </xf>
    <xf numFmtId="42" fontId="19" fillId="3" borderId="12" xfId="8" applyNumberFormat="1" applyFont="1" applyFill="1" applyBorder="1" applyProtection="1"/>
    <xf numFmtId="0" fontId="22" fillId="5" borderId="1" xfId="8" applyFont="1" applyFill="1" applyAlignment="1" applyProtection="1">
      <alignment wrapText="1"/>
    </xf>
    <xf numFmtId="0" fontId="21" fillId="6" borderId="3" xfId="8" applyFont="1" applyFill="1" applyBorder="1" applyAlignment="1" applyProtection="1">
      <alignment horizontal="left"/>
    </xf>
    <xf numFmtId="0" fontId="21" fillId="3" borderId="11" xfId="8" applyFont="1" applyFill="1" applyBorder="1" applyAlignment="1" applyProtection="1">
      <alignment horizontal="right"/>
    </xf>
    <xf numFmtId="0" fontId="21" fillId="6" borderId="9" xfId="8" applyFont="1" applyFill="1" applyBorder="1" applyAlignment="1" applyProtection="1">
      <alignment horizontal="right" indent="2"/>
    </xf>
    <xf numFmtId="0" fontId="19" fillId="6" borderId="10" xfId="8" applyFont="1" applyFill="1" applyBorder="1" applyProtection="1"/>
    <xf numFmtId="0" fontId="19" fillId="6" borderId="10" xfId="8" applyFont="1" applyFill="1" applyBorder="1" applyAlignment="1" applyProtection="1">
      <alignment horizontal="left"/>
    </xf>
    <xf numFmtId="42" fontId="19" fillId="7" borderId="10" xfId="8" applyNumberFormat="1" applyFont="1" applyFill="1" applyBorder="1" applyProtection="1">
      <protection locked="0"/>
    </xf>
    <xf numFmtId="0" fontId="21" fillId="6" borderId="9" xfId="8" applyFont="1" applyFill="1" applyBorder="1" applyAlignment="1" applyProtection="1">
      <alignment horizontal="right"/>
    </xf>
    <xf numFmtId="42" fontId="21" fillId="6" borderId="10" xfId="8" applyNumberFormat="1" applyFont="1" applyFill="1" applyBorder="1" applyProtection="1"/>
    <xf numFmtId="0" fontId="19" fillId="6" borderId="1" xfId="8" applyFont="1" applyFill="1" applyBorder="1" applyAlignment="1" applyProtection="1">
      <alignment horizontal="right" indent="2"/>
    </xf>
    <xf numFmtId="0" fontId="19" fillId="6" borderId="1" xfId="8" applyNumberFormat="1" applyFont="1" applyFill="1" applyBorder="1" applyAlignment="1" applyProtection="1">
      <alignment horizontal="left"/>
    </xf>
    <xf numFmtId="0" fontId="19" fillId="7" borderId="1" xfId="8" applyFont="1" applyFill="1" applyBorder="1" applyAlignment="1" applyProtection="1">
      <alignment horizontal="right"/>
      <protection locked="0"/>
    </xf>
    <xf numFmtId="0" fontId="19" fillId="2" borderId="1" xfId="8" applyFont="1" applyAlignment="1" applyProtection="1">
      <alignment horizontal="center" vertical="center" wrapText="1"/>
      <protection locked="0"/>
    </xf>
    <xf numFmtId="0" fontId="19" fillId="2" borderId="1" xfId="8" applyNumberFormat="1" applyFont="1" applyAlignment="1" applyProtection="1">
      <alignment horizontal="center"/>
      <protection locked="0"/>
    </xf>
    <xf numFmtId="0" fontId="19" fillId="2" borderId="1" xfId="8" applyFont="1" applyAlignment="1" applyProtection="1">
      <alignment wrapText="1"/>
      <protection locked="0"/>
    </xf>
    <xf numFmtId="0" fontId="19" fillId="7" borderId="2" xfId="8" applyFont="1" applyFill="1" applyBorder="1" applyAlignment="1" applyProtection="1">
      <alignment horizontal="right"/>
      <protection locked="0"/>
    </xf>
    <xf numFmtId="42" fontId="19" fillId="7" borderId="12" xfId="8" applyNumberFormat="1" applyFont="1" applyFill="1" applyBorder="1" applyProtection="1">
      <protection locked="0"/>
    </xf>
    <xf numFmtId="42" fontId="19" fillId="5" borderId="1" xfId="8" applyNumberFormat="1" applyFont="1" applyFill="1" applyProtection="1"/>
    <xf numFmtId="0" fontId="10" fillId="2" borderId="1" xfId="5"/>
    <xf numFmtId="0" fontId="16" fillId="2" borderId="1" xfId="9" applyFont="1" applyAlignment="1">
      <alignment wrapText="1"/>
    </xf>
    <xf numFmtId="0" fontId="16" fillId="4" borderId="5" xfId="9" applyFont="1" applyFill="1" applyBorder="1"/>
    <xf numFmtId="0" fontId="11" fillId="2" borderId="5" xfId="9" applyFont="1" applyBorder="1" applyAlignment="1">
      <alignment vertical="top"/>
    </xf>
    <xf numFmtId="0" fontId="11" fillId="4" borderId="8" xfId="9" applyFont="1" applyFill="1" applyBorder="1"/>
    <xf numFmtId="0" fontId="14" fillId="4" borderId="1" xfId="9" applyFont="1" applyFill="1" applyBorder="1"/>
    <xf numFmtId="0" fontId="10" fillId="2" borderId="1" xfId="9" applyFont="1" applyBorder="1" applyAlignment="1">
      <alignment horizontal="left" vertical="center" wrapText="1"/>
    </xf>
    <xf numFmtId="0" fontId="16" fillId="2" borderId="1" xfId="9" applyFont="1" applyBorder="1"/>
    <xf numFmtId="0" fontId="10" fillId="2" borderId="1" xfId="5" applyFont="1"/>
    <xf numFmtId="0" fontId="16" fillId="2" borderId="1" xfId="5" applyFont="1"/>
    <xf numFmtId="0" fontId="10" fillId="2" borderId="1" xfId="5" applyBorder="1"/>
    <xf numFmtId="0" fontId="10" fillId="2" borderId="1" xfId="5" applyFont="1" applyBorder="1" applyAlignment="1">
      <alignment vertical="center" wrapText="1"/>
    </xf>
    <xf numFmtId="0" fontId="10" fillId="2" borderId="1" xfId="5" applyFont="1" applyAlignment="1">
      <alignment vertical="center" wrapText="1"/>
    </xf>
    <xf numFmtId="0" fontId="11" fillId="2" borderId="1" xfId="5" applyFont="1" applyBorder="1" applyAlignment="1">
      <alignment vertical="center" wrapText="1"/>
    </xf>
    <xf numFmtId="0" fontId="10" fillId="2" borderId="1" xfId="5" applyFont="1" applyBorder="1"/>
    <xf numFmtId="0" fontId="10" fillId="2" borderId="1" xfId="5" applyFill="1"/>
    <xf numFmtId="0" fontId="10" fillId="2" borderId="14" xfId="5" applyFont="1" applyFill="1" applyBorder="1" applyAlignment="1">
      <alignment horizontal="left" wrapText="1"/>
    </xf>
    <xf numFmtId="0" fontId="10" fillId="2" borderId="1" xfId="5" applyFont="1" applyFill="1" applyBorder="1" applyAlignment="1">
      <alignment horizontal="left" wrapText="1"/>
    </xf>
    <xf numFmtId="0" fontId="16" fillId="2" borderId="14" xfId="5" applyFont="1" applyFill="1" applyBorder="1" applyAlignment="1">
      <alignment horizontal="left" wrapText="1"/>
    </xf>
    <xf numFmtId="0" fontId="10" fillId="2" borderId="1" xfId="5" applyAlignment="1">
      <alignment wrapText="1"/>
    </xf>
    <xf numFmtId="0" fontId="27" fillId="2" borderId="5" xfId="8" applyFont="1" applyBorder="1" applyAlignment="1" applyProtection="1">
      <alignment horizontal="right"/>
    </xf>
    <xf numFmtId="0" fontId="21" fillId="5" borderId="1" xfId="8" applyFont="1" applyFill="1" applyBorder="1" applyAlignment="1" applyProtection="1">
      <alignment wrapText="1"/>
    </xf>
    <xf numFmtId="0" fontId="19" fillId="5" borderId="1" xfId="8" applyFont="1" applyFill="1" applyBorder="1" applyProtection="1"/>
    <xf numFmtId="0" fontId="21" fillId="5" borderId="1" xfId="8" applyFont="1" applyFill="1" applyBorder="1" applyAlignment="1" applyProtection="1">
      <alignment horizontal="right"/>
    </xf>
    <xf numFmtId="42" fontId="20" fillId="5" borderId="1" xfId="8" applyNumberFormat="1" applyFont="1" applyFill="1" applyBorder="1" applyProtection="1"/>
    <xf numFmtId="164" fontId="20" fillId="5" borderId="1" xfId="8" applyNumberFormat="1" applyFont="1" applyFill="1" applyBorder="1" applyProtection="1"/>
    <xf numFmtId="0" fontId="16" fillId="2" borderId="6" xfId="9" applyFont="1" applyBorder="1"/>
    <xf numFmtId="0" fontId="17" fillId="4" borderId="8" xfId="9" applyFont="1" applyFill="1" applyBorder="1" applyAlignment="1">
      <alignment wrapText="1"/>
    </xf>
    <xf numFmtId="0" fontId="10" fillId="2" borderId="1" xfId="5" applyAlignment="1"/>
    <xf numFmtId="0" fontId="16" fillId="2" borderId="1" xfId="1" applyFont="1" applyAlignment="1"/>
    <xf numFmtId="0" fontId="16" fillId="2" borderId="1" xfId="9" applyFont="1" applyBorder="1" applyAlignment="1">
      <alignment horizontal="left" vertical="center" wrapText="1"/>
    </xf>
    <xf numFmtId="0" fontId="16" fillId="2" borderId="1" xfId="9" applyFont="1" applyBorder="1" applyAlignment="1">
      <alignment wrapText="1"/>
    </xf>
    <xf numFmtId="0" fontId="0" fillId="0" borderId="0" xfId="0" applyAlignment="1"/>
    <xf numFmtId="0" fontId="0" fillId="0" borderId="0" xfId="0" applyFill="1" applyAlignment="1"/>
    <xf numFmtId="0" fontId="25" fillId="2" borderId="1" xfId="16" applyAlignment="1" applyProtection="1">
      <alignment wrapText="1"/>
      <protection locked="0"/>
    </xf>
    <xf numFmtId="0" fontId="10" fillId="2" borderId="1" xfId="16" applyFont="1" applyAlignment="1" applyProtection="1">
      <alignment wrapText="1"/>
    </xf>
    <xf numFmtId="0" fontId="25" fillId="2" borderId="1" xfId="16" applyAlignment="1" applyProtection="1">
      <alignment wrapText="1"/>
    </xf>
    <xf numFmtId="0" fontId="25" fillId="2" borderId="1" xfId="16" applyProtection="1">
      <protection locked="0"/>
    </xf>
    <xf numFmtId="0" fontId="10" fillId="2" borderId="1" xfId="16" applyFont="1" applyFill="1" applyBorder="1" applyAlignment="1" applyProtection="1">
      <protection locked="0"/>
    </xf>
    <xf numFmtId="0" fontId="25" fillId="2" borderId="1" xfId="16" applyAlignment="1" applyProtection="1">
      <protection locked="0"/>
    </xf>
    <xf numFmtId="0" fontId="0" fillId="0" borderId="1" xfId="0" applyBorder="1" applyAlignment="1"/>
    <xf numFmtId="0" fontId="16" fillId="3" borderId="2" xfId="17" applyFont="1" applyFill="1" applyBorder="1" applyAlignment="1" applyProtection="1">
      <alignment wrapText="1"/>
    </xf>
    <xf numFmtId="0" fontId="10" fillId="0" borderId="1" xfId="5" applyFill="1" applyAlignment="1" applyProtection="1">
      <alignment wrapText="1"/>
    </xf>
    <xf numFmtId="0" fontId="28" fillId="0" borderId="0" xfId="0" applyFont="1" applyFill="1" applyProtection="1"/>
    <xf numFmtId="0" fontId="13" fillId="7" borderId="16" xfId="5" applyFont="1" applyFill="1" applyBorder="1" applyAlignment="1" applyProtection="1">
      <alignment wrapText="1"/>
      <protection locked="0"/>
    </xf>
    <xf numFmtId="0" fontId="13" fillId="7" borderId="1" xfId="16" applyFont="1" applyFill="1" applyBorder="1" applyAlignment="1" applyProtection="1">
      <alignment wrapText="1"/>
      <protection locked="0"/>
    </xf>
    <xf numFmtId="0" fontId="13" fillId="7" borderId="17" xfId="16" applyFont="1" applyFill="1" applyBorder="1" applyAlignment="1" applyProtection="1">
      <alignment wrapText="1"/>
      <protection locked="0"/>
    </xf>
    <xf numFmtId="0" fontId="10" fillId="2" borderId="1" xfId="16" applyFont="1" applyBorder="1" applyAlignment="1" applyProtection="1">
      <alignment wrapText="1"/>
    </xf>
    <xf numFmtId="0" fontId="10" fillId="0" borderId="1" xfId="16" applyFont="1" applyFill="1" applyAlignment="1" applyProtection="1">
      <alignment wrapText="1"/>
      <protection locked="0"/>
    </xf>
    <xf numFmtId="0" fontId="10" fillId="2" borderId="1" xfId="0" applyFont="1" applyFill="1" applyBorder="1" applyAlignment="1">
      <alignment horizontal="left"/>
    </xf>
    <xf numFmtId="0" fontId="0" fillId="0" borderId="1" xfId="0" applyBorder="1" applyAlignment="1">
      <alignment wrapText="1"/>
    </xf>
    <xf numFmtId="0" fontId="16" fillId="2" borderId="1" xfId="5" applyFont="1" applyAlignment="1" applyProtection="1">
      <alignment wrapText="1"/>
    </xf>
    <xf numFmtId="0" fontId="16" fillId="2" borderId="1" xfId="16" applyFont="1" applyAlignment="1" applyProtection="1">
      <alignment wrapText="1"/>
    </xf>
    <xf numFmtId="0" fontId="11" fillId="2" borderId="3" xfId="9" applyFont="1" applyBorder="1" applyAlignment="1">
      <alignment vertical="top" wrapText="1"/>
    </xf>
    <xf numFmtId="0" fontId="17" fillId="8" borderId="20" xfId="0" applyFont="1" applyFill="1" applyBorder="1" applyAlignment="1">
      <alignment horizontal="left" wrapText="1"/>
    </xf>
    <xf numFmtId="0" fontId="0" fillId="0" borderId="1" xfId="0" applyFill="1" applyBorder="1" applyAlignment="1"/>
    <xf numFmtId="49" fontId="0" fillId="0" borderId="1" xfId="0" applyNumberFormat="1" applyFill="1" applyBorder="1" applyAlignment="1"/>
    <xf numFmtId="0" fontId="10" fillId="0" borderId="1" xfId="0" applyFont="1" applyBorder="1" applyAlignment="1"/>
    <xf numFmtId="0" fontId="10" fillId="0" borderId="1" xfId="0" applyFont="1" applyFill="1" applyBorder="1" applyAlignment="1">
      <alignment horizontal="left"/>
    </xf>
    <xf numFmtId="0" fontId="10" fillId="8" borderId="1" xfId="0" applyFont="1" applyFill="1" applyBorder="1" applyAlignment="1">
      <alignment horizontal="left"/>
    </xf>
    <xf numFmtId="49" fontId="10" fillId="8" borderId="1" xfId="0" applyNumberFormat="1" applyFont="1" applyFill="1" applyBorder="1" applyAlignment="1">
      <alignment horizontal="left"/>
    </xf>
    <xf numFmtId="49" fontId="17" fillId="6" borderId="22" xfId="0" applyNumberFormat="1" applyFont="1" applyFill="1" applyBorder="1" applyAlignment="1">
      <alignment horizontal="left" wrapText="1"/>
    </xf>
    <xf numFmtId="0" fontId="17" fillId="9" borderId="20" xfId="0" applyFont="1" applyFill="1" applyBorder="1" applyAlignment="1">
      <alignment horizontal="left" wrapText="1"/>
    </xf>
    <xf numFmtId="0" fontId="10" fillId="9" borderId="1" xfId="0" applyFont="1" applyFill="1" applyBorder="1" applyAlignment="1">
      <alignment horizontal="left"/>
    </xf>
    <xf numFmtId="0" fontId="10" fillId="6" borderId="1" xfId="0" applyFont="1" applyFill="1" applyBorder="1" applyAlignment="1">
      <alignment horizontal="left"/>
    </xf>
    <xf numFmtId="0" fontId="17" fillId="11" borderId="20" xfId="0" applyFont="1" applyFill="1" applyBorder="1" applyAlignment="1">
      <alignment horizontal="left" wrapText="1"/>
    </xf>
    <xf numFmtId="0" fontId="10" fillId="11" borderId="1" xfId="0" applyFont="1" applyFill="1" applyBorder="1" applyAlignment="1">
      <alignment horizontal="left"/>
    </xf>
    <xf numFmtId="0" fontId="17" fillId="8" borderId="21" xfId="0" applyFont="1" applyFill="1" applyBorder="1" applyAlignment="1">
      <alignment horizontal="left" wrapText="1"/>
    </xf>
    <xf numFmtId="0" fontId="17" fillId="8" borderId="1" xfId="0" applyFont="1" applyFill="1" applyBorder="1" applyAlignment="1">
      <alignment horizontal="left" wrapText="1"/>
    </xf>
    <xf numFmtId="0" fontId="16" fillId="3" borderId="23" xfId="17" applyFont="1" applyFill="1" applyBorder="1" applyAlignment="1" applyProtection="1">
      <alignment wrapText="1"/>
      <protection locked="0"/>
    </xf>
    <xf numFmtId="0" fontId="16" fillId="3" borderId="24" xfId="17" applyFont="1" applyFill="1" applyBorder="1" applyAlignment="1" applyProtection="1">
      <alignment wrapText="1"/>
      <protection locked="0"/>
    </xf>
    <xf numFmtId="0" fontId="16" fillId="3" borderId="25" xfId="17" applyFont="1" applyFill="1" applyBorder="1" applyAlignment="1" applyProtection="1">
      <alignment wrapText="1"/>
      <protection locked="0"/>
    </xf>
    <xf numFmtId="0" fontId="13" fillId="7" borderId="18" xfId="5" applyFont="1" applyFill="1" applyBorder="1" applyAlignment="1" applyProtection="1">
      <alignment wrapText="1"/>
      <protection locked="0"/>
    </xf>
    <xf numFmtId="0" fontId="13" fillId="7" borderId="15" xfId="16" applyFont="1" applyFill="1" applyBorder="1" applyAlignment="1" applyProtection="1">
      <alignment wrapText="1"/>
      <protection locked="0"/>
    </xf>
    <xf numFmtId="0" fontId="13" fillId="7" borderId="19" xfId="16" applyFont="1" applyFill="1" applyBorder="1" applyAlignment="1" applyProtection="1">
      <alignment wrapText="1"/>
      <protection locked="0"/>
    </xf>
    <xf numFmtId="49" fontId="10" fillId="6" borderId="1" xfId="0" applyNumberFormat="1" applyFont="1" applyFill="1" applyBorder="1" applyAlignment="1">
      <alignment horizontal="left"/>
    </xf>
    <xf numFmtId="49" fontId="10" fillId="6" borderId="1" xfId="0" applyNumberFormat="1" applyFont="1" applyFill="1" applyBorder="1" applyAlignment="1">
      <alignment horizontal="left" vertical="top" wrapText="1"/>
    </xf>
    <xf numFmtId="0" fontId="10" fillId="8" borderId="1" xfId="0" applyFont="1" applyFill="1" applyBorder="1" applyAlignment="1">
      <alignment horizontal="left" vertical="top" wrapText="1"/>
    </xf>
    <xf numFmtId="49" fontId="10" fillId="8" borderId="1" xfId="0" applyNumberFormat="1" applyFont="1" applyFill="1" applyBorder="1" applyAlignment="1">
      <alignment horizontal="left" vertical="top" wrapText="1"/>
    </xf>
    <xf numFmtId="0" fontId="10" fillId="9" borderId="1" xfId="0" applyFont="1" applyFill="1" applyBorder="1" applyAlignment="1">
      <alignment horizontal="left" vertical="top" wrapText="1"/>
    </xf>
    <xf numFmtId="0" fontId="10" fillId="11" borderId="1" xfId="0" applyFont="1" applyFill="1" applyBorder="1" applyAlignment="1">
      <alignment horizontal="left" vertical="top" wrapText="1"/>
    </xf>
    <xf numFmtId="0" fontId="10" fillId="6" borderId="1" xfId="0" applyFont="1" applyFill="1" applyBorder="1" applyAlignment="1">
      <alignment horizontal="left" vertical="top" wrapText="1"/>
    </xf>
    <xf numFmtId="0" fontId="17" fillId="4" borderId="7" xfId="9" applyFont="1" applyFill="1" applyBorder="1" applyAlignment="1">
      <alignment wrapText="1"/>
    </xf>
    <xf numFmtId="0" fontId="17" fillId="6" borderId="21" xfId="0" applyFont="1" applyFill="1" applyBorder="1" applyAlignment="1">
      <alignment horizontal="left" wrapText="1"/>
    </xf>
    <xf numFmtId="0" fontId="0" fillId="0" borderId="1" xfId="0" applyFill="1" applyBorder="1" applyAlignment="1">
      <alignment wrapText="1"/>
    </xf>
    <xf numFmtId="0" fontId="10" fillId="6" borderId="1" xfId="0" applyFont="1" applyFill="1" applyBorder="1" applyAlignment="1">
      <alignment horizontal="left" wrapText="1"/>
    </xf>
    <xf numFmtId="0" fontId="0" fillId="0" borderId="0" xfId="0" applyAlignment="1">
      <alignment wrapText="1"/>
    </xf>
    <xf numFmtId="0" fontId="0" fillId="2" borderId="0" xfId="0" applyFill="1"/>
    <xf numFmtId="0" fontId="19" fillId="6" borderId="1" xfId="18" applyFont="1" applyFill="1" applyBorder="1" applyAlignment="1" applyProtection="1">
      <alignment horizontal="center"/>
    </xf>
    <xf numFmtId="42" fontId="19" fillId="2" borderId="2" xfId="18" applyNumberFormat="1" applyFont="1" applyFill="1" applyBorder="1" applyProtection="1">
      <protection locked="0"/>
    </xf>
    <xf numFmtId="42" fontId="19" fillId="6" borderId="1" xfId="18" applyNumberFormat="1" applyFont="1" applyFill="1" applyBorder="1" applyProtection="1"/>
    <xf numFmtId="42" fontId="19" fillId="6" borderId="10" xfId="18" applyNumberFormat="1" applyFont="1" applyFill="1" applyBorder="1" applyProtection="1"/>
    <xf numFmtId="42" fontId="19" fillId="6" borderId="2" xfId="18" applyNumberFormat="1" applyFont="1" applyFill="1" applyBorder="1" applyProtection="1"/>
    <xf numFmtId="42" fontId="19" fillId="6" borderId="12" xfId="18" applyNumberFormat="1" applyFont="1" applyFill="1" applyBorder="1" applyProtection="1"/>
    <xf numFmtId="0" fontId="10" fillId="9" borderId="0" xfId="0" applyFont="1" applyFill="1" applyAlignment="1">
      <alignment horizontal="left"/>
    </xf>
    <xf numFmtId="0" fontId="10" fillId="8" borderId="0" xfId="0" applyFont="1" applyFill="1" applyAlignment="1">
      <alignment horizontal="left"/>
    </xf>
    <xf numFmtId="0" fontId="10" fillId="0" borderId="0" xfId="0" applyFont="1" applyFill="1" applyAlignment="1">
      <alignment horizontal="left"/>
    </xf>
    <xf numFmtId="0" fontId="10" fillId="11" borderId="0" xfId="0" applyFont="1" applyFill="1" applyAlignment="1">
      <alignment horizontal="left"/>
    </xf>
    <xf numFmtId="0" fontId="10" fillId="6" borderId="0" xfId="0" applyFont="1" applyFill="1" applyAlignment="1">
      <alignment horizontal="left" wrapText="1"/>
    </xf>
    <xf numFmtId="0" fontId="11" fillId="0" borderId="0" xfId="0" applyFont="1" applyFill="1" applyAlignment="1" applyProtection="1">
      <alignment horizontal="left"/>
    </xf>
    <xf numFmtId="0" fontId="10" fillId="7" borderId="23" xfId="5" applyFont="1" applyFill="1" applyBorder="1" applyAlignment="1" applyProtection="1">
      <alignment horizontal="left" wrapText="1"/>
      <protection locked="0"/>
    </xf>
    <xf numFmtId="0" fontId="10" fillId="7" borderId="24" xfId="16" applyFont="1" applyFill="1" applyBorder="1" applyAlignment="1" applyProtection="1">
      <alignment horizontal="left" wrapText="1"/>
      <protection locked="0"/>
    </xf>
    <xf numFmtId="0" fontId="10" fillId="7" borderId="25" xfId="16" applyFont="1" applyFill="1" applyBorder="1" applyAlignment="1" applyProtection="1">
      <alignment horizontal="left" wrapText="1"/>
      <protection locked="0"/>
    </xf>
    <xf numFmtId="0" fontId="10" fillId="2" borderId="1" xfId="5" applyFont="1" applyAlignment="1" applyProtection="1">
      <alignment horizontal="left" wrapText="1"/>
    </xf>
    <xf numFmtId="0" fontId="10" fillId="2" borderId="1" xfId="16" applyFont="1" applyAlignment="1" applyProtection="1">
      <alignment horizontal="left" wrapText="1"/>
    </xf>
    <xf numFmtId="0" fontId="10" fillId="2" borderId="1" xfId="16" applyFont="1" applyAlignment="1" applyProtection="1">
      <alignment horizontal="left"/>
      <protection locked="0"/>
    </xf>
    <xf numFmtId="0" fontId="10" fillId="2" borderId="0" xfId="0" applyFont="1" applyFill="1" applyBorder="1" applyAlignment="1">
      <alignment horizontal="left"/>
    </xf>
    <xf numFmtId="0" fontId="16" fillId="8" borderId="0" xfId="0" applyFont="1" applyFill="1" applyAlignment="1">
      <alignment horizontal="left"/>
    </xf>
    <xf numFmtId="0" fontId="10" fillId="8" borderId="0" xfId="0" applyFont="1" applyFill="1" applyBorder="1" applyAlignment="1">
      <alignment horizontal="left"/>
    </xf>
    <xf numFmtId="0" fontId="10" fillId="0" borderId="0" xfId="0" applyFont="1" applyFill="1" applyBorder="1" applyAlignment="1">
      <alignment horizontal="left"/>
    </xf>
    <xf numFmtId="0" fontId="10" fillId="9" borderId="0" xfId="0" applyFont="1" applyFill="1" applyBorder="1" applyAlignment="1">
      <alignment horizontal="left"/>
    </xf>
    <xf numFmtId="0" fontId="10" fillId="11" borderId="0" xfId="0" applyFont="1" applyFill="1" applyBorder="1" applyAlignment="1">
      <alignment horizontal="left"/>
    </xf>
    <xf numFmtId="0" fontId="10" fillId="6" borderId="0" xfId="0" applyFont="1" applyFill="1" applyBorder="1" applyAlignment="1">
      <alignment horizontal="left" wrapText="1"/>
    </xf>
    <xf numFmtId="14" fontId="10" fillId="2" borderId="0" xfId="0" applyNumberFormat="1" applyFont="1" applyFill="1" applyAlignment="1">
      <alignment horizontal="left"/>
    </xf>
    <xf numFmtId="0" fontId="10" fillId="3" borderId="0" xfId="0" applyFont="1" applyFill="1" applyAlignment="1">
      <alignment horizontal="left"/>
    </xf>
    <xf numFmtId="0" fontId="10" fillId="2" borderId="0" xfId="0" applyFont="1" applyFill="1" applyAlignment="1">
      <alignment horizontal="left"/>
    </xf>
    <xf numFmtId="165" fontId="10" fillId="8" borderId="0" xfId="0" applyNumberFormat="1" applyFont="1" applyFill="1" applyAlignment="1">
      <alignment horizontal="left"/>
    </xf>
    <xf numFmtId="0" fontId="10" fillId="3" borderId="0" xfId="0" applyFont="1" applyFill="1" applyAlignment="1"/>
    <xf numFmtId="14" fontId="0" fillId="2" borderId="0" xfId="0" applyNumberFormat="1" applyFill="1" applyAlignment="1">
      <alignment horizontal="left"/>
    </xf>
    <xf numFmtId="14" fontId="0" fillId="0" borderId="1" xfId="0" applyNumberFormat="1" applyFill="1" applyBorder="1" applyAlignment="1"/>
    <xf numFmtId="14" fontId="17" fillId="8" borderId="1" xfId="0" applyNumberFormat="1" applyFont="1" applyFill="1" applyBorder="1" applyAlignment="1">
      <alignment horizontal="left" wrapText="1"/>
    </xf>
    <xf numFmtId="14" fontId="10" fillId="8" borderId="0" xfId="0" applyNumberFormat="1" applyFont="1" applyFill="1" applyAlignment="1">
      <alignment horizontal="left"/>
    </xf>
    <xf numFmtId="14" fontId="10" fillId="8" borderId="1" xfId="0" applyNumberFormat="1" applyFont="1" applyFill="1" applyBorder="1" applyAlignment="1">
      <alignment horizontal="left"/>
    </xf>
    <xf numFmtId="14" fontId="0" fillId="0" borderId="0" xfId="0" applyNumberFormat="1" applyAlignment="1"/>
    <xf numFmtId="14" fontId="11" fillId="2" borderId="1" xfId="0" applyNumberFormat="1" applyFont="1" applyFill="1" applyBorder="1" applyAlignment="1">
      <alignment horizontal="left"/>
    </xf>
    <xf numFmtId="14" fontId="17" fillId="6" borderId="22" xfId="0" applyNumberFormat="1" applyFont="1" applyFill="1" applyBorder="1" applyAlignment="1">
      <alignment horizontal="left" wrapText="1"/>
    </xf>
    <xf numFmtId="14" fontId="10" fillId="0" borderId="1" xfId="0" applyNumberFormat="1" applyFont="1" applyFill="1" applyBorder="1" applyAlignment="1">
      <alignment horizontal="left"/>
    </xf>
    <xf numFmtId="14" fontId="10" fillId="0" borderId="0" xfId="0" applyNumberFormat="1" applyFont="1" applyFill="1" applyAlignment="1">
      <alignment horizontal="left"/>
    </xf>
    <xf numFmtId="0" fontId="10" fillId="6" borderId="0" xfId="0" applyFont="1" applyFill="1" applyAlignment="1">
      <alignment horizontal="left"/>
    </xf>
    <xf numFmtId="4" fontId="10" fillId="11" borderId="0" xfId="0" applyNumberFormat="1" applyFont="1" applyFill="1" applyAlignment="1">
      <alignment horizontal="left"/>
    </xf>
    <xf numFmtId="4" fontId="10" fillId="9" borderId="0" xfId="0" applyNumberFormat="1" applyFont="1" applyFill="1" applyAlignment="1">
      <alignment horizontal="left"/>
    </xf>
    <xf numFmtId="0" fontId="10" fillId="6" borderId="0" xfId="0" applyFont="1" applyFill="1" applyBorder="1" applyAlignment="1">
      <alignment horizontal="left"/>
    </xf>
    <xf numFmtId="4" fontId="10" fillId="8" borderId="0" xfId="0" applyNumberFormat="1" applyFont="1" applyFill="1" applyAlignment="1">
      <alignment horizontal="left"/>
    </xf>
    <xf numFmtId="0" fontId="33" fillId="6" borderId="0" xfId="0" applyFont="1" applyFill="1" applyAlignment="1">
      <alignment horizontal="left"/>
    </xf>
    <xf numFmtId="0" fontId="33" fillId="6" borderId="1" xfId="0" applyFont="1" applyFill="1" applyBorder="1" applyAlignment="1">
      <alignment horizontal="left" wrapText="1"/>
    </xf>
    <xf numFmtId="0" fontId="33" fillId="6" borderId="0" xfId="0" applyFont="1" applyFill="1" applyAlignment="1">
      <alignment horizontal="left" wrapText="1"/>
    </xf>
    <xf numFmtId="0" fontId="16" fillId="9" borderId="0" xfId="0" applyFont="1" applyFill="1" applyAlignment="1">
      <alignment horizontal="left"/>
    </xf>
    <xf numFmtId="0" fontId="10" fillId="3" borderId="1" xfId="0" applyFont="1" applyFill="1" applyBorder="1" applyAlignment="1"/>
    <xf numFmtId="0" fontId="10" fillId="3" borderId="0" xfId="0" applyFont="1" applyFill="1" applyBorder="1" applyAlignment="1"/>
    <xf numFmtId="14" fontId="10" fillId="2" borderId="0" xfId="0" applyNumberFormat="1" applyFont="1" applyFill="1" applyBorder="1" applyAlignment="1">
      <alignment horizontal="left"/>
    </xf>
    <xf numFmtId="0" fontId="10" fillId="3" borderId="0" xfId="0" applyFont="1" applyFill="1" applyBorder="1" applyAlignment="1">
      <alignment horizontal="left"/>
    </xf>
    <xf numFmtId="165" fontId="10" fillId="8" borderId="0" xfId="0" applyNumberFormat="1" applyFont="1" applyFill="1" applyBorder="1" applyAlignment="1">
      <alignment horizontal="left"/>
    </xf>
    <xf numFmtId="0" fontId="19" fillId="7" borderId="1" xfId="6" applyFont="1" applyFill="1" applyAlignment="1" applyProtection="1">
      <alignment horizontal="right"/>
      <protection locked="0"/>
    </xf>
    <xf numFmtId="165" fontId="10" fillId="3" borderId="0" xfId="0" applyNumberFormat="1" applyFont="1" applyFill="1" applyAlignment="1">
      <alignment horizontal="left"/>
    </xf>
    <xf numFmtId="0" fontId="10" fillId="10" borderId="0" xfId="0" applyFont="1" applyFill="1" applyAlignment="1">
      <alignment horizontal="left"/>
    </xf>
    <xf numFmtId="14" fontId="10" fillId="6" borderId="0" xfId="0" applyNumberFormat="1" applyFont="1" applyFill="1" applyAlignment="1">
      <alignment horizontal="left"/>
    </xf>
    <xf numFmtId="0" fontId="10" fillId="12" borderId="0" xfId="0" applyFont="1" applyFill="1" applyAlignment="1">
      <alignment horizontal="left"/>
    </xf>
    <xf numFmtId="14" fontId="10" fillId="12" borderId="0" xfId="0" applyNumberFormat="1" applyFont="1" applyFill="1" applyAlignment="1">
      <alignment horizontal="left"/>
    </xf>
    <xf numFmtId="0" fontId="10" fillId="6" borderId="0" xfId="0" applyFont="1" applyFill="1" applyAlignment="1">
      <alignment horizontal="left" vertical="top" wrapText="1"/>
    </xf>
    <xf numFmtId="0" fontId="12" fillId="0" borderId="9" xfId="0" applyFont="1" applyBorder="1" applyAlignment="1">
      <alignment wrapText="1"/>
    </xf>
    <xf numFmtId="0" fontId="12" fillId="0" borderId="1" xfId="0" applyFont="1" applyBorder="1" applyAlignment="1">
      <alignment wrapText="1"/>
    </xf>
    <xf numFmtId="0" fontId="12" fillId="0" borderId="10" xfId="0" applyFont="1" applyBorder="1" applyAlignment="1">
      <alignment wrapText="1"/>
    </xf>
    <xf numFmtId="0" fontId="0" fillId="0" borderId="9" xfId="0" applyBorder="1" applyAlignment="1">
      <alignment wrapText="1"/>
    </xf>
    <xf numFmtId="0" fontId="0" fillId="0" borderId="1" xfId="0" applyBorder="1" applyAlignment="1">
      <alignment wrapText="1"/>
    </xf>
    <xf numFmtId="0" fontId="0" fillId="0" borderId="10" xfId="0" applyBorder="1" applyAlignment="1">
      <alignment wrapText="1"/>
    </xf>
    <xf numFmtId="0" fontId="0" fillId="0" borderId="9" xfId="0" applyBorder="1" applyAlignment="1">
      <alignment vertical="center"/>
    </xf>
    <xf numFmtId="0" fontId="0" fillId="0" borderId="1" xfId="0" applyBorder="1" applyAlignment="1">
      <alignment vertical="center"/>
    </xf>
    <xf numFmtId="0" fontId="0" fillId="0" borderId="10" xfId="0" applyBorder="1" applyAlignment="1">
      <alignment vertical="center"/>
    </xf>
    <xf numFmtId="0" fontId="0" fillId="0" borderId="11" xfId="0" applyBorder="1" applyAlignment="1">
      <alignment vertical="center" wrapText="1"/>
    </xf>
    <xf numFmtId="0" fontId="0" fillId="0" borderId="2" xfId="0" applyBorder="1" applyAlignment="1">
      <alignment vertical="center" wrapText="1"/>
    </xf>
    <xf numFmtId="0" fontId="0" fillId="0" borderId="12" xfId="0" applyBorder="1" applyAlignment="1">
      <alignment vertical="center" wrapText="1"/>
    </xf>
    <xf numFmtId="0" fontId="18" fillId="4" borderId="5" xfId="0" applyFont="1" applyFill="1" applyBorder="1"/>
    <xf numFmtId="0" fontId="18" fillId="4" borderId="6" xfId="0" applyFont="1" applyFill="1" applyBorder="1"/>
    <xf numFmtId="0" fontId="18" fillId="4" borderId="7" xfId="0" applyFont="1" applyFill="1" applyBorder="1"/>
    <xf numFmtId="0" fontId="12" fillId="0" borderId="3" xfId="0" applyFont="1" applyBorder="1" applyAlignment="1">
      <alignment wrapText="1"/>
    </xf>
    <xf numFmtId="0" fontId="12" fillId="0" borderId="13" xfId="0" applyFont="1" applyBorder="1" applyAlignment="1">
      <alignment wrapText="1"/>
    </xf>
    <xf numFmtId="0" fontId="11" fillId="2" borderId="3" xfId="9" applyFont="1" applyBorder="1" applyAlignment="1">
      <alignment vertical="top" wrapText="1"/>
    </xf>
    <xf numFmtId="0" fontId="11" fillId="2" borderId="9" xfId="9" applyFont="1" applyBorder="1" applyAlignment="1">
      <alignment vertical="top" wrapText="1"/>
    </xf>
    <xf numFmtId="0" fontId="11" fillId="2" borderId="11" xfId="9" applyFont="1" applyBorder="1" applyAlignment="1">
      <alignment vertical="top" wrapText="1"/>
    </xf>
    <xf numFmtId="0" fontId="16" fillId="9" borderId="6" xfId="9" applyFont="1" applyFill="1" applyBorder="1" applyAlignment="1">
      <alignment wrapText="1"/>
    </xf>
    <xf numFmtId="0" fontId="14" fillId="4" borderId="5" xfId="9" applyFont="1" applyFill="1" applyBorder="1"/>
    <xf numFmtId="0" fontId="14" fillId="4" borderId="6" xfId="9" applyFont="1" applyFill="1" applyBorder="1"/>
    <xf numFmtId="0" fontId="10" fillId="2" borderId="11" xfId="9" applyFont="1" applyBorder="1" applyAlignment="1">
      <alignment horizontal="left" vertical="center" wrapText="1"/>
    </xf>
    <xf numFmtId="0" fontId="10" fillId="2" borderId="2" xfId="9" applyFont="1" applyBorder="1" applyAlignment="1">
      <alignment horizontal="left" vertical="center" wrapText="1"/>
    </xf>
    <xf numFmtId="0" fontId="16" fillId="3" borderId="5" xfId="9" applyFont="1" applyFill="1" applyBorder="1" applyAlignment="1">
      <alignment horizontal="left" vertical="center" wrapText="1"/>
    </xf>
    <xf numFmtId="0" fontId="16" fillId="2" borderId="6" xfId="9" applyFont="1" applyBorder="1" applyAlignment="1">
      <alignment horizontal="left" vertical="center" wrapText="1"/>
    </xf>
    <xf numFmtId="0" fontId="10" fillId="11" borderId="6" xfId="0" applyFont="1" applyFill="1" applyBorder="1" applyAlignment="1">
      <alignment horizontal="left" vertical="top" wrapText="1"/>
    </xf>
    <xf numFmtId="0" fontId="11" fillId="0" borderId="23" xfId="0" applyFont="1" applyFill="1" applyBorder="1" applyAlignment="1">
      <alignment horizontal="center"/>
    </xf>
    <xf numFmtId="0" fontId="11" fillId="0" borderId="24" xfId="0" applyFont="1" applyFill="1" applyBorder="1" applyAlignment="1">
      <alignment horizontal="center"/>
    </xf>
    <xf numFmtId="0" fontId="11" fillId="0" borderId="25" xfId="0" applyFont="1" applyFill="1" applyBorder="1" applyAlignment="1">
      <alignment horizontal="center"/>
    </xf>
    <xf numFmtId="0" fontId="10" fillId="0" borderId="1" xfId="0" applyFont="1" applyFill="1" applyBorder="1" applyAlignment="1"/>
    <xf numFmtId="49" fontId="31" fillId="3" borderId="1" xfId="0" applyNumberFormat="1" applyFont="1" applyFill="1" applyBorder="1" applyAlignment="1">
      <alignment horizontal="center" vertical="center" wrapText="1"/>
    </xf>
    <xf numFmtId="49" fontId="32" fillId="9" borderId="1" xfId="0" applyNumberFormat="1" applyFont="1" applyFill="1" applyBorder="1" applyAlignment="1">
      <alignment horizontal="center" vertical="center" wrapText="1"/>
    </xf>
    <xf numFmtId="49" fontId="31" fillId="10" borderId="1" xfId="0" applyNumberFormat="1" applyFont="1" applyFill="1" applyBorder="1" applyAlignment="1">
      <alignment horizontal="center" vertical="center" wrapText="1"/>
    </xf>
    <xf numFmtId="0" fontId="22" fillId="5" borderId="1" xfId="8" applyFont="1" applyFill="1" applyAlignment="1" applyProtection="1">
      <alignment horizontal="left"/>
    </xf>
    <xf numFmtId="9" fontId="19" fillId="7" borderId="2" xfId="8" applyNumberFormat="1" applyFont="1" applyFill="1" applyBorder="1" applyProtection="1">
      <protection locked="0"/>
    </xf>
    <xf numFmtId="9" fontId="19" fillId="7" borderId="12" xfId="8" applyNumberFormat="1" applyFont="1" applyFill="1" applyBorder="1" applyProtection="1">
      <protection locked="0"/>
    </xf>
    <xf numFmtId="0" fontId="22" fillId="5" borderId="1" xfId="8" applyFont="1" applyFill="1" applyAlignment="1" applyProtection="1">
      <alignment wrapText="1"/>
    </xf>
    <xf numFmtId="0" fontId="21" fillId="5" borderId="9" xfId="8" applyFont="1" applyFill="1" applyBorder="1" applyAlignment="1" applyProtection="1">
      <alignment horizontal="center"/>
    </xf>
    <xf numFmtId="0" fontId="21" fillId="5" borderId="1" xfId="8" applyFont="1" applyFill="1" applyAlignment="1" applyProtection="1">
      <alignment horizontal="center"/>
    </xf>
  </cellXfs>
  <cellStyles count="19">
    <cellStyle name="Hyperlink" xfId="3" builtinId="8"/>
    <cellStyle name="Hyperlink 2" xfId="11"/>
    <cellStyle name="Normal" xfId="0" builtinId="0"/>
    <cellStyle name="Normal 2" xfId="1"/>
    <cellStyle name="Normal 2 2" xfId="9"/>
    <cellStyle name="Normal 2 3" xfId="17"/>
    <cellStyle name="Normal 3" xfId="2"/>
    <cellStyle name="Normal 3 2" xfId="4"/>
    <cellStyle name="Normal 3 2 2" xfId="12"/>
    <cellStyle name="Normal 3 3" xfId="6"/>
    <cellStyle name="Normal 3 3 2" xfId="7"/>
    <cellStyle name="Normal 3 3 2 2" xfId="14"/>
    <cellStyle name="Normal 3 3 3" xfId="8"/>
    <cellStyle name="Normal 3 3 3 2" xfId="15"/>
    <cellStyle name="Normal 3 3 3 3" xfId="18"/>
    <cellStyle name="Normal 3 3 4" xfId="13"/>
    <cellStyle name="Normal 3 4" xfId="10"/>
    <cellStyle name="Normal 4" xfId="5"/>
    <cellStyle name="Normal 5" xfId="16"/>
  </cellStyles>
  <dxfs count="36">
    <dxf>
      <font>
        <strike val="0"/>
        <outline val="0"/>
        <shadow val="0"/>
        <u val="none"/>
        <vertAlign val="baseline"/>
        <color auto="1"/>
      </font>
      <protection locked="0" hidden="0"/>
    </dxf>
    <dxf>
      <font>
        <strike val="0"/>
        <outline val="0"/>
        <shadow val="0"/>
        <u val="none"/>
        <vertAlign val="baseline"/>
        <color auto="1"/>
      </font>
      <fill>
        <patternFill patternType="solid">
          <fgColor indexed="64"/>
          <bgColor rgb="FFFFFF00"/>
        </patternFill>
      </fill>
      <alignment horizontal="right" vertical="bottom" textRotation="0" wrapText="0" indent="0" justifyLastLine="0" shrinkToFit="0" readingOrder="0"/>
      <protection locked="0" hidden="0"/>
    </dxf>
    <dxf>
      <border outline="0">
        <left style="thin">
          <color auto="1"/>
        </left>
        <right style="thin">
          <color auto="1"/>
        </right>
      </border>
    </dxf>
    <dxf>
      <font>
        <strike val="0"/>
        <outline val="0"/>
        <shadow val="0"/>
        <u val="none"/>
        <vertAlign val="baseline"/>
        <color auto="1"/>
      </font>
      <protection locked="0" hidden="0"/>
    </dxf>
    <dxf>
      <font>
        <strike val="0"/>
        <outline val="0"/>
        <shadow val="0"/>
        <u val="none"/>
        <vertAlign val="baseline"/>
        <color auto="1"/>
      </font>
      <protection locked="1" hidden="0"/>
    </dxf>
    <dxf>
      <font>
        <b val="0"/>
        <i val="0"/>
        <strike val="0"/>
        <condense val="0"/>
        <extend val="0"/>
        <outline val="0"/>
        <shadow val="0"/>
        <u val="none"/>
        <vertAlign val="baseline"/>
        <sz val="10"/>
        <color auto="1"/>
        <name val="Arial"/>
        <scheme val="none"/>
      </font>
      <fill>
        <patternFill patternType="solid">
          <fgColor indexed="64"/>
          <bgColor theme="0"/>
        </patternFill>
      </fill>
      <alignment horizontal="left" vertical="bottom" textRotation="0" wrapText="1"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theme="0"/>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theme="0"/>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theme="0"/>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theme="0"/>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numFmt numFmtId="19" formatCode="dd/mm/yyyy"/>
      <fill>
        <patternFill patternType="solid">
          <fgColor rgb="FFD9D9D9"/>
          <bgColor theme="0"/>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theme="0"/>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theme="0"/>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theme="0"/>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theme="0"/>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theme="0"/>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theme="0"/>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numFmt numFmtId="19" formatCode="dd/mm/yyyy"/>
      <fill>
        <patternFill patternType="solid">
          <fgColor rgb="FFD9D9D9"/>
          <bgColor theme="0"/>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theme="0"/>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theme="0"/>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theme="0"/>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theme="0"/>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rgb="FFD9D9D9"/>
          <bgColor theme="0"/>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fill>
        <patternFill patternType="solid">
          <fgColor indexed="64"/>
          <bgColor theme="0"/>
        </patternFill>
      </fill>
      <alignment horizontal="left" vertical="bottom" textRotation="0" wrapText="0" indent="0" justifyLastLine="0" shrinkToFit="0" readingOrder="0"/>
    </dxf>
    <dxf>
      <font>
        <b val="0"/>
        <i val="0"/>
        <strike val="0"/>
        <condense val="0"/>
        <extend val="0"/>
        <outline val="0"/>
        <shadow val="0"/>
        <u val="none"/>
        <vertAlign val="baseline"/>
        <sz val="10"/>
        <color auto="1"/>
        <name val="Arial"/>
        <scheme val="none"/>
      </font>
      <numFmt numFmtId="19" formatCode="dd/mm/yyyy"/>
      <fill>
        <patternFill patternType="solid">
          <fgColor indexed="64"/>
          <bgColor theme="0"/>
        </patternFill>
      </fill>
      <alignment horizontal="left" vertical="bottom" textRotation="0" wrapText="0" indent="0" justifyLastLine="0" shrinkToFit="0" readingOrder="0"/>
    </dxf>
    <dxf>
      <fill>
        <patternFill>
          <bgColor theme="0"/>
        </patternFill>
      </fill>
    </dxf>
    <dxf>
      <border outline="0">
        <left style="thin">
          <color theme="0" tint="-0.14996795556505021"/>
        </left>
        <right style="thin">
          <color theme="0" tint="-0.14996795556505021"/>
        </right>
        <top style="medium">
          <color indexed="64"/>
        </top>
      </border>
    </dxf>
    <dxf>
      <font>
        <b val="0"/>
        <strike val="0"/>
        <outline val="0"/>
        <shadow val="0"/>
        <u val="none"/>
        <vertAlign val="baseline"/>
        <sz val="10"/>
        <color auto="1"/>
        <name val="Arial"/>
        <scheme val="none"/>
      </font>
      <alignment vertical="bottom" textRotation="0" wrapText="0" indent="0" justifyLastLine="0" shrinkToFit="0" readingOrder="0"/>
    </dxf>
  </dxfs>
  <tableStyles count="1" defaultTableStyle="TableStyleMedium9" defaultPivotStyle="PivotStyleMedium4">
    <tableStyle name="Table Style 1" pivot="0" count="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alcChain" Target="calcChain.xml"/><Relationship Id="rId18"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aredStrings" Target="sharedStrings.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absoluteAnchor>
    <xdr:pos x="85725" y="1457325"/>
    <xdr:ext cx="838200" cy="295275"/>
    <xdr:pic>
      <xdr:nvPicPr>
        <xdr:cNvPr id="2" name="image00.png"/>
        <xdr:cNvPicPr preferRelativeResize="0"/>
      </xdr:nvPicPr>
      <xdr:blipFill>
        <a:blip xmlns:r="http://schemas.openxmlformats.org/officeDocument/2006/relationships" r:embed="rId1" cstate="print"/>
        <a:stretch>
          <a:fillRect/>
        </a:stretch>
      </xdr:blipFill>
      <xdr:spPr>
        <a:xfrm>
          <a:off x="85725" y="1457325"/>
          <a:ext cx="838200" cy="295275"/>
        </a:xfrm>
        <a:prstGeom prst="rect">
          <a:avLst/>
        </a:prstGeom>
        <a:noFill/>
      </xdr:spPr>
    </xdr:pic>
    <xdr:clientData fLocksWithSheet="0"/>
  </xdr:absoluteAnchor>
</xdr:wsDr>
</file>

<file path=xl/drawings/drawing2.xml><?xml version="1.0" encoding="utf-8"?>
<xdr:wsDr xmlns:xdr="http://schemas.openxmlformats.org/drawingml/2006/spreadsheetDrawing" xmlns:a="http://schemas.openxmlformats.org/drawingml/2006/main">
  <xdr:twoCellAnchor>
    <xdr:from>
      <xdr:col>0</xdr:col>
      <xdr:colOff>28575</xdr:colOff>
      <xdr:row>0</xdr:row>
      <xdr:rowOff>9525</xdr:rowOff>
    </xdr:from>
    <xdr:to>
      <xdr:col>5</xdr:col>
      <xdr:colOff>952500</xdr:colOff>
      <xdr:row>8</xdr:row>
      <xdr:rowOff>104775</xdr:rowOff>
    </xdr:to>
    <xdr:sp macro="" textlink="">
      <xdr:nvSpPr>
        <xdr:cNvPr id="2" name="TextBox 1"/>
        <xdr:cNvSpPr txBox="1"/>
      </xdr:nvSpPr>
      <xdr:spPr>
        <a:xfrm>
          <a:off x="28575" y="9525"/>
          <a:ext cx="8801100" cy="1600200"/>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0" i="0" u="none" strike="noStrike">
              <a:solidFill>
                <a:schemeClr val="dk1"/>
              </a:solidFill>
              <a:effectLst/>
              <a:latin typeface="+mn-lt"/>
              <a:ea typeface="+mn-ea"/>
              <a:cs typeface="+mn-cs"/>
            </a:rPr>
            <a:t>	       </a:t>
          </a:r>
          <a:r>
            <a:rPr lang="en-GB" sz="1100" b="1" i="0" u="none" strike="noStrike">
              <a:solidFill>
                <a:schemeClr val="dk1"/>
              </a:solidFill>
              <a:effectLst/>
              <a:latin typeface="+mn-lt"/>
              <a:ea typeface="+mn-ea"/>
              <a:cs typeface="+mn-cs"/>
            </a:rPr>
            <a:t>Mandatory</a:t>
          </a:r>
          <a:r>
            <a:rPr lang="en-GB" sz="1100" b="0" i="0" u="none" strike="noStrike">
              <a:solidFill>
                <a:schemeClr val="dk1"/>
              </a:solidFill>
              <a:effectLst/>
              <a:latin typeface="+mn-lt"/>
              <a:ea typeface="+mn-ea"/>
              <a:cs typeface="+mn-cs"/>
            </a:rPr>
            <a:t>	- </a:t>
          </a:r>
          <a:r>
            <a:rPr lang="en-GB" sz="1100" b="0" i="0" u="none" strike="noStrike">
              <a:solidFill>
                <a:sysClr val="windowText" lastClr="000000"/>
              </a:solidFill>
              <a:effectLst/>
              <a:latin typeface="+mn-lt"/>
              <a:ea typeface="+mn-ea"/>
              <a:cs typeface="+mn-cs"/>
            </a:rPr>
            <a:t>complete cells highlighted in Yellow in </a:t>
          </a:r>
          <a:r>
            <a:rPr lang="en-GB" sz="1100" b="1" i="0" u="none" strike="noStrike">
              <a:solidFill>
                <a:sysClr val="windowText" lastClr="000000"/>
              </a:solidFill>
              <a:effectLst/>
              <a:latin typeface="+mn-lt"/>
              <a:ea typeface="+mn-ea"/>
              <a:cs typeface="+mn-cs"/>
            </a:rPr>
            <a:t>ONE</a:t>
          </a:r>
          <a:r>
            <a:rPr lang="en-GB" sz="1100" b="0" i="0" u="none" strike="noStrike">
              <a:solidFill>
                <a:sysClr val="windowText" lastClr="000000"/>
              </a:solidFill>
              <a:effectLst/>
              <a:latin typeface="+mn-lt"/>
              <a:ea typeface="+mn-ea"/>
              <a:cs typeface="+mn-cs"/>
            </a:rPr>
            <a:t> of Boxes A or B or C.</a:t>
          </a:r>
        </a:p>
        <a:p>
          <a:r>
            <a:rPr lang="en-GB" sz="1100" b="0" i="0" u="none" strike="noStrike">
              <a:solidFill>
                <a:sysClr val="windowText" lastClr="000000"/>
              </a:solidFill>
              <a:effectLst/>
              <a:latin typeface="+mn-lt"/>
              <a:ea typeface="+mn-ea"/>
              <a:cs typeface="+mn-cs"/>
            </a:rPr>
            <a:t>		- if Box A or B is completed, further information can optionally be provided in Box</a:t>
          </a:r>
          <a:r>
            <a:rPr lang="en-GB" sz="1100" b="0" i="0" u="none" strike="noStrike" baseline="0">
              <a:solidFill>
                <a:sysClr val="windowText" lastClr="000000"/>
              </a:solidFill>
              <a:effectLst/>
              <a:latin typeface="+mn-lt"/>
              <a:ea typeface="+mn-ea"/>
              <a:cs typeface="+mn-cs"/>
            </a:rPr>
            <a:t> C</a:t>
          </a:r>
          <a:r>
            <a:rPr lang="en-GB"/>
            <a:t> .</a:t>
          </a:r>
        </a:p>
        <a:p>
          <a:endParaRPr lang="en-GB"/>
        </a:p>
        <a:p>
          <a:r>
            <a:rPr lang="en-GB" sz="1100" b="0" i="0" u="none" strike="noStrike">
              <a:solidFill>
                <a:schemeClr val="dk1"/>
              </a:solidFill>
              <a:effectLst/>
              <a:latin typeface="+mn-lt"/>
              <a:ea typeface="+mn-ea"/>
              <a:cs typeface="+mn-cs"/>
            </a:rPr>
            <a:t>                    		- complete cells highlighted in Yellow in Box D and E </a:t>
          </a:r>
          <a:r>
            <a:rPr lang="en-GB" sz="1100" b="0" i="1" u="none" strike="noStrike">
              <a:solidFill>
                <a:schemeClr val="dk1"/>
              </a:solidFill>
              <a:effectLst/>
              <a:latin typeface="+mn-lt"/>
              <a:ea typeface="+mn-ea"/>
              <a:cs typeface="+mn-cs"/>
            </a:rPr>
            <a:t>(do </a:t>
          </a:r>
          <a:r>
            <a:rPr lang="en-GB" sz="1100" b="1" i="1" u="none" strike="noStrike">
              <a:solidFill>
                <a:schemeClr val="dk1"/>
              </a:solidFill>
              <a:effectLst/>
              <a:latin typeface="+mn-lt"/>
              <a:ea typeface="+mn-ea"/>
              <a:cs typeface="+mn-cs"/>
            </a:rPr>
            <a:t>not </a:t>
          </a:r>
          <a:r>
            <a:rPr lang="en-GB" sz="1100" b="0" i="1" u="none" strike="noStrike">
              <a:solidFill>
                <a:schemeClr val="dk1"/>
              </a:solidFill>
              <a:effectLst/>
              <a:latin typeface="+mn-lt"/>
              <a:ea typeface="+mn-ea"/>
              <a:cs typeface="+mn-cs"/>
            </a:rPr>
            <a:t>add more rows to Box E - if necessary, aggregate</a:t>
          </a:r>
          <a:r>
            <a:rPr lang="en-GB" sz="1100" b="0" i="1" u="none" strike="noStrike" baseline="0">
              <a:solidFill>
                <a:schemeClr val="dk1"/>
              </a:solidFill>
              <a:effectLst/>
              <a:latin typeface="+mn-lt"/>
              <a:ea typeface="+mn-ea"/>
              <a:cs typeface="+mn-cs"/>
            </a:rPr>
            <a:t>  multiple 		  minor expenditure items  and give details in Box 'E Comments')</a:t>
          </a:r>
          <a:r>
            <a:rPr lang="en-GB" sz="1100" b="0" i="0" u="none" strike="noStrike">
              <a:solidFill>
                <a:schemeClr val="dk1"/>
              </a:solidFill>
              <a:effectLst/>
              <a:latin typeface="+mn-lt"/>
              <a:ea typeface="+mn-ea"/>
              <a:cs typeface="+mn-cs"/>
            </a:rPr>
            <a:t>.</a:t>
          </a:r>
          <a:r>
            <a:rPr lang="en-GB"/>
            <a:t>  </a:t>
          </a:r>
        </a:p>
        <a:p>
          <a:r>
            <a:rPr lang="en-GB" sz="1100" b="1" i="0">
              <a:solidFill>
                <a:schemeClr val="dk1"/>
              </a:solidFill>
              <a:effectLst/>
              <a:latin typeface="+mn-lt"/>
              <a:ea typeface="+mn-ea"/>
              <a:cs typeface="+mn-cs"/>
            </a:rPr>
            <a:t>    	</a:t>
          </a:r>
          <a:r>
            <a:rPr lang="en-GB" sz="1100" b="0" i="0" u="none" strike="noStrike">
              <a:solidFill>
                <a:schemeClr val="dk1"/>
              </a:solidFill>
              <a:effectLst/>
              <a:latin typeface="+mn-lt"/>
              <a:ea typeface="+mn-ea"/>
              <a:cs typeface="+mn-cs"/>
            </a:rPr>
            <a:t>	- complete cells highlighted in Yellow in Box F.</a:t>
          </a:r>
          <a:r>
            <a:rPr lang="en-GB"/>
            <a:t> </a:t>
          </a:r>
          <a:r>
            <a:rPr lang="en-GB" sz="1100" b="0" i="0" u="none" strike="noStrike">
              <a:solidFill>
                <a:schemeClr val="dk1"/>
              </a:solidFill>
              <a:effectLst/>
              <a:latin typeface="+mn-lt"/>
              <a:ea typeface="+mn-ea"/>
              <a:cs typeface="+mn-cs"/>
            </a:rPr>
            <a:t> </a:t>
          </a:r>
        </a:p>
        <a:p>
          <a:endParaRPr lang="en-GB" sz="1100" b="0" i="0" u="none" strike="noStrike">
            <a:solidFill>
              <a:schemeClr val="dk1"/>
            </a:solidFill>
            <a:effectLst/>
            <a:latin typeface="+mn-lt"/>
            <a:ea typeface="+mn-ea"/>
            <a:cs typeface="+mn-cs"/>
          </a:endParaRPr>
        </a:p>
        <a:p>
          <a:r>
            <a:rPr lang="en-GB" sz="1100" b="0" i="0" u="none" strike="noStrike">
              <a:solidFill>
                <a:sysClr val="windowText" lastClr="000000"/>
              </a:solidFill>
              <a:effectLst/>
              <a:latin typeface="+mn-lt"/>
              <a:ea typeface="+mn-ea"/>
              <a:cs typeface="+mn-cs"/>
            </a:rPr>
            <a:t>Please refer to full guidance</a:t>
          </a:r>
          <a:r>
            <a:rPr lang="en-GB" sz="1100" b="0" i="0" u="none" strike="noStrike" baseline="0">
              <a:solidFill>
                <a:sysClr val="windowText" lastClr="000000"/>
              </a:solidFill>
              <a:effectLst/>
              <a:latin typeface="+mn-lt"/>
              <a:ea typeface="+mn-ea"/>
              <a:cs typeface="+mn-cs"/>
            </a:rPr>
            <a:t> notes at </a:t>
          </a:r>
          <a:r>
            <a:rPr lang="en-GB" sz="1100" b="1" i="0" u="none" strike="noStrike" baseline="0">
              <a:solidFill>
                <a:sysClr val="windowText" lastClr="000000"/>
              </a:solidFill>
              <a:effectLst/>
              <a:latin typeface="+mn-lt"/>
              <a:ea typeface="+mn-ea"/>
              <a:cs typeface="+mn-cs"/>
            </a:rPr>
            <a:t>www.rcuk.ac.uk/research/openaccess/oareporting/</a:t>
          </a:r>
          <a:r>
            <a:rPr lang="en-GB" sz="1100" b="0" i="0" u="none" strike="noStrike" baseline="0">
              <a:solidFill>
                <a:sysClr val="windowText" lastClr="000000"/>
              </a:solidFill>
              <a:effectLst/>
              <a:latin typeface="+mn-lt"/>
              <a:ea typeface="+mn-ea"/>
              <a:cs typeface="+mn-cs"/>
            </a:rPr>
            <a:t> before  completing this form.</a:t>
          </a:r>
          <a:endParaRPr lang="en-GB" sz="1100" b="0" i="0" u="none" strike="noStrike">
            <a:solidFill>
              <a:sysClr val="windowText" lastClr="000000"/>
            </a:solidFill>
            <a:effectLst/>
            <a:latin typeface="+mn-lt"/>
            <a:ea typeface="+mn-ea"/>
            <a:cs typeface="+mn-cs"/>
          </a:endParaRPr>
        </a:p>
        <a:p>
          <a:endParaRPr lang="en-GB"/>
        </a:p>
      </xdr:txBody>
    </xdr:sp>
    <xdr:clientData/>
  </xdr:twoCellAnchor>
  <xdr:twoCellAnchor>
    <xdr:from>
      <xdr:col>3</xdr:col>
      <xdr:colOff>47625</xdr:colOff>
      <xdr:row>35</xdr:row>
      <xdr:rowOff>0</xdr:rowOff>
    </xdr:from>
    <xdr:to>
      <xdr:col>7</xdr:col>
      <xdr:colOff>1247775</xdr:colOff>
      <xdr:row>50</xdr:row>
      <xdr:rowOff>190500</xdr:rowOff>
    </xdr:to>
    <xdr:sp macro="" textlink="">
      <xdr:nvSpPr>
        <xdr:cNvPr id="3" name="TextBox 2"/>
        <xdr:cNvSpPr txBox="1"/>
      </xdr:nvSpPr>
      <xdr:spPr>
        <a:xfrm>
          <a:off x="5410200" y="6648450"/>
          <a:ext cx="5962650" cy="3076575"/>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i="1">
              <a:solidFill>
                <a:srgbClr val="C00000"/>
              </a:solidFill>
            </a:rPr>
            <a:t>We are unable to determine the exact number of publications</a:t>
          </a:r>
          <a:r>
            <a:rPr lang="en-GB" sz="1100" i="1" baseline="0">
              <a:solidFill>
                <a:srgbClr val="C00000"/>
              </a:solidFill>
            </a:rPr>
            <a:t> arising from RCUK research and cannot therefore provide green compliance estimates. Only gold open access articles, which were paid from the LSHTM block grant, have been included in the compliance calculation.</a:t>
          </a:r>
        </a:p>
        <a:p>
          <a:endParaRPr lang="en-GB" sz="1100" i="1" baseline="0">
            <a:solidFill>
              <a:srgbClr val="C00000"/>
            </a:solidFill>
          </a:endParaRPr>
        </a:p>
        <a:p>
          <a:r>
            <a:rPr lang="en-GB" sz="1100" i="1" baseline="0">
              <a:solidFill>
                <a:srgbClr val="C00000"/>
              </a:solidFill>
            </a:rPr>
            <a:t>RCUK awarded a block grant of £232,565.50 to LSHTM in error for the year 2017-2018. The correct amount should have been £158,325.00. To compensate for this, RCUK deducted the difference from the initial 2018-19 award made to LSHTM, resulting in a much reduced block grant income. Researchers will be encouraged to follow the green route to open access wherever possible, and to make more use of free-to-publish open access journals in order to maintain compliance with RCUK's Policy on Open Access.</a:t>
          </a:r>
          <a:endParaRPr lang="en-GB" sz="1100" i="1">
            <a:solidFill>
              <a:srgbClr val="C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PC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ALIBDWAL\Downloads\Jisc%20template%20v4%20revised%20(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ALIBDWAL\Downloads\Jisc%20template%20v4%20revised%20(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trained values"/>
      <sheetName val="introduction"/>
      <sheetName val="definitions"/>
      <sheetName val="Discounts, memberships &amp; pre-pa"/>
      <sheetName val="RCUK block grant other payment"/>
      <sheetName val="Agresso project codes"/>
      <sheetName val="Approved APCs"/>
      <sheetName val="Live APC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definitions"/>
      <sheetName val="Jisc APC template v4"/>
      <sheetName val="Discounts, memberships &amp; pre-pa"/>
      <sheetName val="RCUK compliance summary"/>
      <sheetName val="Constrained values"/>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definitions"/>
      <sheetName val="Jisc APC template v4"/>
      <sheetName val="Discounts, memberships &amp; pre-pa"/>
      <sheetName val="RCUK compliance summary"/>
      <sheetName val="Constrained values"/>
    </sheetNames>
    <sheetDataSet>
      <sheetData sheetId="0"/>
      <sheetData sheetId="1"/>
      <sheetData sheetId="2"/>
      <sheetData sheetId="3"/>
      <sheetData sheetId="4"/>
      <sheetData sheetId="5"/>
    </sheetDataSet>
  </externalBook>
</externalLink>
</file>

<file path=xl/tables/table1.xml><?xml version="1.0" encoding="utf-8"?>
<table xmlns="http://schemas.openxmlformats.org/spreadsheetml/2006/main" id="1" name="apc" displayName="apc" ref="A4:AB115" totalsRowCount="1" dataDxfId="35" totalsRowDxfId="33" tableBorderDxfId="34">
  <autoFilter ref="A4:AB114">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filterColumn colId="21" hiddenButton="1"/>
    <filterColumn colId="22" hiddenButton="1"/>
    <filterColumn colId="23" hiddenButton="1"/>
    <filterColumn colId="24" hiddenButton="1"/>
    <filterColumn colId="25" hiddenButton="1"/>
    <filterColumn colId="26" hiddenButton="1"/>
    <filterColumn colId="27" hiddenButton="1"/>
  </autoFilter>
  <tableColumns count="28">
    <tableColumn id="1" name="Date of acceptance" totalsRowLabel="Total" totalsRowDxfId="32"/>
    <tableColumn id="2" name="PubMed ID" totalsRowDxfId="31"/>
    <tableColumn id="3" name="DOI" totalsRowDxfId="30"/>
    <tableColumn id="4" name="Publisher" totalsRowDxfId="29"/>
    <tableColumn id="5" name="Journal" totalsRowDxfId="28"/>
    <tableColumn id="6" name="E-ISSN" totalsRowDxfId="27"/>
    <tableColumn id="7" name="Type of publication" totalsRowDxfId="26"/>
    <tableColumn id="8" name="Article title" totalsRowDxfId="25"/>
    <tableColumn id="9" name="Date of publication" totalsRowDxfId="24"/>
    <tableColumn id="10" name="Fund that APC is paid from (1)" totalsRowDxfId="23"/>
    <tableColumn id="11" name="Fund that APC is paid from (2)" totalsRowDxfId="22"/>
    <tableColumn id="12" name="Fund that APC is paid from (3)" totalsRowDxfId="21"/>
    <tableColumn id="13" name="Funder of research (1)" totalsRowDxfId="20"/>
    <tableColumn id="14" name="Grant ID (1)" totalsRowDxfId="19"/>
    <tableColumn id="15" name="Funder of research (2)" totalsRowDxfId="18"/>
    <tableColumn id="16" name="Grant ID (2)" totalsRowDxfId="17"/>
    <tableColumn id="17" name="Funder of research (3)" totalsRowDxfId="16"/>
    <tableColumn id="18" name="Grant ID (3)" totalsRowDxfId="15"/>
    <tableColumn id="19" name="Date of APC payment" totalsRowDxfId="14"/>
    <tableColumn id="20" name="APC paid (actual currency) excluding VAT" totalsRowDxfId="13"/>
    <tableColumn id="21" name="Currency of APC" totalsRowDxfId="12"/>
    <tableColumn id="22" name="APC paid (£) including VAT if charged" totalsRowDxfId="11"/>
    <tableColumn id="23" name="Additional publication costs (£)" totalsRowDxfId="10"/>
    <tableColumn id="24" name="Discounts, memberships &amp; pre-payment agreements" totalsRowDxfId="9"/>
    <tableColumn id="25" name="Amount of APC charged to COAF grant (including VAT if charged) in £" totalsRowDxfId="8"/>
    <tableColumn id="26" name="Amount of APC charged to RCUK OA fund (including VAT if charged) in £" totalsRowDxfId="7"/>
    <tableColumn id="27" name="Licence" totalsRowDxfId="6"/>
    <tableColumn id="28" name="Notes" totalsRowFunction="custom" totalsRowDxfId="5">
      <totalsRowFormula>SUM(apc[Amount of APC charged to RCUK OA fund (including VAT if charged) in £])</totalsRowFormula>
    </tableColumn>
  </tableColumns>
  <tableStyleInfo name="TableStyleLight9" showFirstColumn="0" showLastColumn="0" showRowStripes="0" showColumnStripes="0"/>
</table>
</file>

<file path=xl/tables/table2.xml><?xml version="1.0" encoding="utf-8"?>
<table xmlns="http://schemas.openxmlformats.org/spreadsheetml/2006/main" id="3" name="Table14" displayName="Table14" ref="B44:C51" totalsRowShown="0" headerRowDxfId="4" dataDxfId="3" tableBorderDxfId="2">
  <autoFilter ref="B44:C51"/>
  <tableColumns count="2">
    <tableColumn id="1" name="Other OA costs     " dataDxfId="1" dataCellStyle="Normal 3 3"/>
    <tableColumn id="2" name="Amount" dataDxfId="0"/>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jisc-collections.ac.uk/Jisc-Monitor/APC-data-collection/Jisc-APC-template-FAQ/" TargetMode="External"/><Relationship Id="rId1" Type="http://schemas.openxmlformats.org/officeDocument/2006/relationships/hyperlink" Target="https://www.jisc-collections.ac.uk/Jisc-Monitor/APC-data-collection/"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hyperlink" Target="http://dictionary.casrai.org/APC_Payment/Licence_Type" TargetMode="External"/><Relationship Id="rId13" Type="http://schemas.openxmlformats.org/officeDocument/2006/relationships/hyperlink" Target="http://dictionary.casrai.org/APC_Payment/Source_Fund(s)" TargetMode="External"/><Relationship Id="rId3" Type="http://schemas.openxmlformats.org/officeDocument/2006/relationships/hyperlink" Target="http://dictionary.casrai.org/Journal_Article/ISSN" TargetMode="External"/><Relationship Id="rId7" Type="http://schemas.openxmlformats.org/officeDocument/2006/relationships/hyperlink" Target="http://dictionary.casrai.org/Journal_Article/Publication_Date" TargetMode="External"/><Relationship Id="rId12" Type="http://schemas.openxmlformats.org/officeDocument/2006/relationships/hyperlink" Target="http://dictionary.casrai.org/APC_Payment/Source_Fund(s)" TargetMode="External"/><Relationship Id="rId2" Type="http://schemas.openxmlformats.org/officeDocument/2006/relationships/hyperlink" Target="http://dictionary.casrai.org/Journal_Article/DOI" TargetMode="External"/><Relationship Id="rId1" Type="http://schemas.openxmlformats.org/officeDocument/2006/relationships/hyperlink" Target="http://dictionary.casrai.org/Internal_OA_Cost_Application/External_Notes" TargetMode="External"/><Relationship Id="rId6" Type="http://schemas.openxmlformats.org/officeDocument/2006/relationships/hyperlink" Target="http://dictionary.casrai.org/Journal_Article/Article_Title" TargetMode="External"/><Relationship Id="rId11" Type="http://schemas.openxmlformats.org/officeDocument/2006/relationships/hyperlink" Target="http://dictionary.casrai.org/APC_Payment/Amount_Paid" TargetMode="External"/><Relationship Id="rId5" Type="http://schemas.openxmlformats.org/officeDocument/2006/relationships/hyperlink" Target="http://dictionary.casrai.org/Journal_Article/Journal" TargetMode="External"/><Relationship Id="rId15" Type="http://schemas.openxmlformats.org/officeDocument/2006/relationships/printerSettings" Target="../printerSettings/printerSettings2.bin"/><Relationship Id="rId10" Type="http://schemas.openxmlformats.org/officeDocument/2006/relationships/hyperlink" Target="http://dictionary.casrai.org/APC_Payment/Currency" TargetMode="External"/><Relationship Id="rId4" Type="http://schemas.openxmlformats.org/officeDocument/2006/relationships/hyperlink" Target="http://dictionary.casrai.org/Journal_Article/Publisher_Name" TargetMode="External"/><Relationship Id="rId9" Type="http://schemas.openxmlformats.org/officeDocument/2006/relationships/hyperlink" Target="http://dictionary.casrai.org/APC_Payment/Date" TargetMode="External"/><Relationship Id="rId14" Type="http://schemas.openxmlformats.org/officeDocument/2006/relationships/hyperlink" Target="http://dictionary.casrai.org/APC_Payment/Source_Fund(s)" TargetMode="External"/></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workbookViewId="0">
      <selection activeCell="B24" sqref="B24"/>
    </sheetView>
  </sheetViews>
  <sheetFormatPr defaultRowHeight="15.75" customHeight="1" x14ac:dyDescent="0.2"/>
  <cols>
    <col min="1" max="1" width="27" customWidth="1"/>
    <col min="2" max="2" width="46.85546875" customWidth="1"/>
    <col min="3" max="3" width="58.140625" customWidth="1"/>
  </cols>
  <sheetData>
    <row r="1" spans="1:4" ht="30" customHeight="1" x14ac:dyDescent="0.25">
      <c r="A1" s="225" t="s">
        <v>90</v>
      </c>
      <c r="B1" s="226"/>
      <c r="C1" s="227"/>
      <c r="D1" s="3"/>
    </row>
    <row r="2" spans="1:4" ht="15.75" customHeight="1" x14ac:dyDescent="0.2">
      <c r="A2" s="228" t="s">
        <v>89</v>
      </c>
      <c r="B2" s="229"/>
      <c r="C2" s="4" t="s">
        <v>87</v>
      </c>
    </row>
    <row r="3" spans="1:4" ht="15.75" customHeight="1" x14ac:dyDescent="0.2">
      <c r="A3" s="5" t="s">
        <v>88</v>
      </c>
      <c r="B3" s="6" t="s">
        <v>93</v>
      </c>
      <c r="C3" s="7"/>
      <c r="D3" s="3"/>
    </row>
    <row r="4" spans="1:4" ht="30" customHeight="1" x14ac:dyDescent="0.2">
      <c r="A4" s="213" t="s">
        <v>115</v>
      </c>
      <c r="B4" s="214"/>
      <c r="C4" s="215"/>
      <c r="D4" s="3"/>
    </row>
    <row r="5" spans="1:4" ht="15.75" customHeight="1" x14ac:dyDescent="0.2">
      <c r="A5" s="216" t="s">
        <v>0</v>
      </c>
      <c r="B5" s="217"/>
      <c r="C5" s="218"/>
      <c r="D5" s="3"/>
    </row>
    <row r="6" spans="1:4" ht="37.5" customHeight="1" x14ac:dyDescent="0.2">
      <c r="A6" s="219"/>
      <c r="B6" s="220"/>
      <c r="C6" s="221"/>
      <c r="D6" s="3"/>
    </row>
    <row r="7" spans="1:4" ht="30" customHeight="1" x14ac:dyDescent="0.2">
      <c r="A7" s="222" t="s">
        <v>45</v>
      </c>
      <c r="B7" s="223"/>
      <c r="C7" s="224"/>
      <c r="D7" s="3"/>
    </row>
  </sheetData>
  <mergeCells count="6">
    <mergeCell ref="A4:C4"/>
    <mergeCell ref="A5:C5"/>
    <mergeCell ref="A6:C6"/>
    <mergeCell ref="A7:C7"/>
    <mergeCell ref="A1:C1"/>
    <mergeCell ref="A2:B2"/>
  </mergeCells>
  <hyperlinks>
    <hyperlink ref="C2" r:id="rId1"/>
    <hyperlink ref="B3" r:id="rId2"/>
  </hyperlinks>
  <pageMargins left="0.7" right="0.7" top="0.75" bottom="0.75" header="0.3" footer="0.3"/>
  <pageSetup paperSize="9"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5"/>
  <sheetViews>
    <sheetView zoomScaleNormal="100" workbookViewId="0">
      <selection activeCell="C28" sqref="C28"/>
    </sheetView>
  </sheetViews>
  <sheetFormatPr defaultColWidth="9.140625" defaultRowHeight="12.75" x14ac:dyDescent="0.2"/>
  <cols>
    <col min="1" max="1" width="13.28515625" style="1" customWidth="1"/>
    <col min="2" max="2" width="57.7109375" style="1" customWidth="1"/>
    <col min="3" max="3" width="71.42578125" style="1" customWidth="1"/>
    <col min="4" max="4" width="19.28515625" style="2" customWidth="1"/>
    <col min="5" max="5" width="20.28515625" style="93" customWidth="1"/>
    <col min="6" max="16384" width="9.140625" style="1"/>
  </cols>
  <sheetData>
    <row r="1" spans="1:5" ht="30" customHeight="1" x14ac:dyDescent="0.25">
      <c r="A1" s="234" t="s">
        <v>97</v>
      </c>
      <c r="B1" s="235"/>
      <c r="C1" s="69"/>
      <c r="D1" s="83"/>
      <c r="E1" s="92"/>
    </row>
    <row r="2" spans="1:5" s="2" customFormat="1" ht="94.9" customHeight="1" x14ac:dyDescent="0.2">
      <c r="A2" s="236" t="s">
        <v>225</v>
      </c>
      <c r="B2" s="237"/>
      <c r="C2" s="70"/>
      <c r="D2" s="65"/>
      <c r="E2" s="65"/>
    </row>
    <row r="3" spans="1:5" s="2" customFormat="1" ht="67.900000000000006" customHeight="1" x14ac:dyDescent="0.2">
      <c r="A3" s="238" t="s">
        <v>223</v>
      </c>
      <c r="B3" s="239"/>
      <c r="C3" s="94"/>
      <c r="D3" s="83"/>
      <c r="E3" s="83"/>
    </row>
    <row r="4" spans="1:5" s="2" customFormat="1" ht="74.45" customHeight="1" x14ac:dyDescent="0.2">
      <c r="A4" s="233" t="s">
        <v>192</v>
      </c>
      <c r="B4" s="233"/>
      <c r="C4" s="95"/>
      <c r="D4" s="83"/>
      <c r="E4" s="83"/>
    </row>
    <row r="5" spans="1:5" s="2" customFormat="1" ht="87" customHeight="1" x14ac:dyDescent="0.2">
      <c r="A5" s="240" t="s">
        <v>224</v>
      </c>
      <c r="B5" s="240"/>
      <c r="C5" s="95"/>
      <c r="D5" s="83"/>
      <c r="E5" s="83"/>
    </row>
    <row r="6" spans="1:5" ht="15.75" customHeight="1" x14ac:dyDescent="0.2">
      <c r="A6" s="90"/>
      <c r="B6" s="90"/>
      <c r="C6" s="71"/>
      <c r="D6" s="83"/>
      <c r="E6" s="92"/>
    </row>
    <row r="7" spans="1:5" ht="28.9" customHeight="1" x14ac:dyDescent="0.2">
      <c r="A7" s="66"/>
      <c r="B7" s="66" t="s">
        <v>194</v>
      </c>
      <c r="C7" s="68" t="s">
        <v>195</v>
      </c>
      <c r="D7" s="91" t="s">
        <v>94</v>
      </c>
      <c r="E7" s="146" t="s">
        <v>95</v>
      </c>
    </row>
    <row r="8" spans="1:5" ht="38.25" x14ac:dyDescent="0.2">
      <c r="A8" s="117" t="s">
        <v>1</v>
      </c>
      <c r="B8" s="140" t="s">
        <v>130</v>
      </c>
      <c r="C8" s="140" t="s">
        <v>131</v>
      </c>
      <c r="D8" s="140" t="s">
        <v>132</v>
      </c>
      <c r="E8" s="139" t="s">
        <v>133</v>
      </c>
    </row>
    <row r="9" spans="1:5" x14ac:dyDescent="0.2">
      <c r="A9" s="231" t="s">
        <v>2</v>
      </c>
      <c r="B9" s="141" t="s">
        <v>3</v>
      </c>
      <c r="C9" s="141" t="s">
        <v>134</v>
      </c>
      <c r="D9" s="141"/>
      <c r="E9" s="123" t="s">
        <v>135</v>
      </c>
    </row>
    <row r="10" spans="1:5" ht="25.5" x14ac:dyDescent="0.2">
      <c r="A10" s="231"/>
      <c r="B10" s="141" t="s">
        <v>4</v>
      </c>
      <c r="C10" s="141" t="s">
        <v>58</v>
      </c>
      <c r="D10" s="141" t="s">
        <v>51</v>
      </c>
      <c r="E10" s="123" t="s">
        <v>104</v>
      </c>
    </row>
    <row r="11" spans="1:5" ht="25.5" x14ac:dyDescent="0.2">
      <c r="A11" s="231"/>
      <c r="B11" s="140" t="s">
        <v>5</v>
      </c>
      <c r="C11" s="140" t="s">
        <v>229</v>
      </c>
      <c r="D11" s="140" t="s">
        <v>52</v>
      </c>
      <c r="E11" s="139" t="s">
        <v>106</v>
      </c>
    </row>
    <row r="12" spans="1:5" ht="38.25" x14ac:dyDescent="0.2">
      <c r="A12" s="231"/>
      <c r="B12" s="140" t="s">
        <v>6</v>
      </c>
      <c r="C12" s="140" t="s">
        <v>230</v>
      </c>
      <c r="D12" s="140"/>
      <c r="E12" s="139" t="s">
        <v>107</v>
      </c>
    </row>
    <row r="13" spans="1:5" ht="25.5" x14ac:dyDescent="0.2">
      <c r="A13" s="231"/>
      <c r="B13" s="140" t="s">
        <v>7</v>
      </c>
      <c r="C13" s="140" t="s">
        <v>231</v>
      </c>
      <c r="D13" s="140" t="s">
        <v>57</v>
      </c>
      <c r="E13" s="139" t="s">
        <v>105</v>
      </c>
    </row>
    <row r="14" spans="1:5" ht="25.5" x14ac:dyDescent="0.2">
      <c r="A14" s="231"/>
      <c r="B14" s="140" t="s">
        <v>8</v>
      </c>
      <c r="C14" s="140" t="s">
        <v>232</v>
      </c>
      <c r="D14" s="140" t="s">
        <v>136</v>
      </c>
      <c r="E14" s="139" t="s">
        <v>50</v>
      </c>
    </row>
    <row r="15" spans="1:5" x14ac:dyDescent="0.2">
      <c r="A15" s="231"/>
      <c r="B15" s="141" t="s">
        <v>9</v>
      </c>
      <c r="C15" s="141" t="s">
        <v>10</v>
      </c>
      <c r="D15" s="141" t="s">
        <v>53</v>
      </c>
      <c r="E15" s="123" t="s">
        <v>108</v>
      </c>
    </row>
    <row r="16" spans="1:5" ht="25.5" x14ac:dyDescent="0.2">
      <c r="A16" s="232"/>
      <c r="B16" s="142" t="s">
        <v>11</v>
      </c>
      <c r="C16" s="142" t="s">
        <v>125</v>
      </c>
      <c r="D16" s="142" t="s">
        <v>54</v>
      </c>
      <c r="E16" s="124" t="s">
        <v>109</v>
      </c>
    </row>
    <row r="17" spans="1:5" ht="51" x14ac:dyDescent="0.2">
      <c r="A17" s="230" t="s">
        <v>12</v>
      </c>
      <c r="B17" s="141" t="s">
        <v>13</v>
      </c>
      <c r="C17" s="141" t="s">
        <v>40</v>
      </c>
      <c r="D17" s="141"/>
      <c r="E17" s="123" t="s">
        <v>114</v>
      </c>
    </row>
    <row r="18" spans="1:5" x14ac:dyDescent="0.2">
      <c r="A18" s="231"/>
      <c r="B18" s="140" t="s">
        <v>14</v>
      </c>
      <c r="C18" s="140" t="s">
        <v>15</v>
      </c>
      <c r="D18" s="140"/>
      <c r="E18" s="139" t="s">
        <v>114</v>
      </c>
    </row>
    <row r="19" spans="1:5" x14ac:dyDescent="0.2">
      <c r="A19" s="231"/>
      <c r="B19" s="140" t="s">
        <v>16</v>
      </c>
      <c r="C19" s="140" t="s">
        <v>17</v>
      </c>
      <c r="D19" s="140"/>
      <c r="E19" s="139" t="s">
        <v>114</v>
      </c>
    </row>
    <row r="20" spans="1:5" ht="38.25" x14ac:dyDescent="0.2">
      <c r="A20" s="231"/>
      <c r="B20" s="141" t="s">
        <v>18</v>
      </c>
      <c r="C20" s="141" t="s">
        <v>226</v>
      </c>
      <c r="D20" s="141" t="s">
        <v>55</v>
      </c>
      <c r="E20" s="123"/>
    </row>
    <row r="21" spans="1:5" x14ac:dyDescent="0.2">
      <c r="A21" s="231"/>
      <c r="B21" s="141" t="s">
        <v>46</v>
      </c>
      <c r="C21" s="141" t="s">
        <v>227</v>
      </c>
      <c r="D21" s="141" t="s">
        <v>55</v>
      </c>
      <c r="E21" s="123"/>
    </row>
    <row r="22" spans="1:5" x14ac:dyDescent="0.2">
      <c r="A22" s="231"/>
      <c r="B22" s="140" t="s">
        <v>19</v>
      </c>
      <c r="C22" s="140" t="s">
        <v>61</v>
      </c>
      <c r="D22" s="140" t="s">
        <v>55</v>
      </c>
      <c r="E22" s="139"/>
    </row>
    <row r="23" spans="1:5" x14ac:dyDescent="0.2">
      <c r="A23" s="231"/>
      <c r="B23" s="140" t="s">
        <v>47</v>
      </c>
      <c r="C23" s="140" t="s">
        <v>137</v>
      </c>
      <c r="D23" s="140" t="s">
        <v>55</v>
      </c>
      <c r="E23" s="139"/>
    </row>
    <row r="24" spans="1:5" x14ac:dyDescent="0.2">
      <c r="A24" s="231"/>
      <c r="B24" s="140" t="s">
        <v>20</v>
      </c>
      <c r="C24" s="140" t="s">
        <v>62</v>
      </c>
      <c r="D24" s="140" t="s">
        <v>55</v>
      </c>
      <c r="E24" s="139"/>
    </row>
    <row r="25" spans="1:5" x14ac:dyDescent="0.2">
      <c r="A25" s="232"/>
      <c r="B25" s="140" t="s">
        <v>48</v>
      </c>
      <c r="C25" s="140" t="s">
        <v>138</v>
      </c>
      <c r="D25" s="140" t="s">
        <v>55</v>
      </c>
      <c r="E25" s="139"/>
    </row>
    <row r="26" spans="1:5" ht="38.25" x14ac:dyDescent="0.2">
      <c r="A26" s="230" t="s">
        <v>21</v>
      </c>
      <c r="B26" s="142" t="s">
        <v>22</v>
      </c>
      <c r="C26" s="142" t="s">
        <v>139</v>
      </c>
      <c r="D26" s="142"/>
      <c r="E26" s="124" t="s">
        <v>111</v>
      </c>
    </row>
    <row r="27" spans="1:5" ht="51" x14ac:dyDescent="0.2">
      <c r="A27" s="231"/>
      <c r="B27" s="140" t="s">
        <v>43</v>
      </c>
      <c r="C27" s="140" t="s">
        <v>140</v>
      </c>
      <c r="D27" s="140"/>
      <c r="E27" s="139" t="s">
        <v>113</v>
      </c>
    </row>
    <row r="28" spans="1:5" x14ac:dyDescent="0.2">
      <c r="A28" s="231"/>
      <c r="B28" s="140" t="s">
        <v>23</v>
      </c>
      <c r="C28" s="140" t="s">
        <v>126</v>
      </c>
      <c r="D28" s="140"/>
      <c r="E28" s="139" t="s">
        <v>112</v>
      </c>
    </row>
    <row r="29" spans="1:5" ht="51" x14ac:dyDescent="0.2">
      <c r="A29" s="231"/>
      <c r="B29" s="141" t="s">
        <v>28</v>
      </c>
      <c r="C29" s="141" t="s">
        <v>127</v>
      </c>
      <c r="D29" s="141"/>
      <c r="E29" s="123"/>
    </row>
    <row r="30" spans="1:5" ht="38.25" x14ac:dyDescent="0.2">
      <c r="A30" s="231"/>
      <c r="B30" s="143" t="s">
        <v>44</v>
      </c>
      <c r="C30" s="143" t="s">
        <v>60</v>
      </c>
      <c r="D30" s="143"/>
      <c r="E30" s="127"/>
    </row>
    <row r="31" spans="1:5" ht="38.25" x14ac:dyDescent="0.2">
      <c r="A31" s="231"/>
      <c r="B31" s="141" t="s">
        <v>24</v>
      </c>
      <c r="C31" s="141" t="s">
        <v>128</v>
      </c>
      <c r="D31" s="141" t="s">
        <v>50</v>
      </c>
      <c r="E31" s="123"/>
    </row>
    <row r="32" spans="1:5" x14ac:dyDescent="0.2">
      <c r="A32" s="231"/>
      <c r="B32" s="144" t="s">
        <v>25</v>
      </c>
      <c r="C32" s="144" t="s">
        <v>86</v>
      </c>
      <c r="D32" s="144" t="s">
        <v>50</v>
      </c>
      <c r="E32" s="130"/>
    </row>
    <row r="33" spans="1:5" ht="25.5" x14ac:dyDescent="0.2">
      <c r="A33" s="232"/>
      <c r="B33" s="143" t="s">
        <v>49</v>
      </c>
      <c r="C33" s="143" t="s">
        <v>129</v>
      </c>
      <c r="D33" s="143" t="s">
        <v>50</v>
      </c>
      <c r="E33" s="127"/>
    </row>
    <row r="34" spans="1:5" ht="25.5" x14ac:dyDescent="0.2">
      <c r="A34" s="117" t="s">
        <v>26</v>
      </c>
      <c r="B34" s="141" t="s">
        <v>29</v>
      </c>
      <c r="C34" s="141" t="s">
        <v>59</v>
      </c>
      <c r="D34" s="141" t="s">
        <v>56</v>
      </c>
      <c r="E34" s="123" t="s">
        <v>110</v>
      </c>
    </row>
    <row r="35" spans="1:5" ht="25.5" x14ac:dyDescent="0.2">
      <c r="A35" s="67" t="s">
        <v>27</v>
      </c>
      <c r="B35" s="145" t="s">
        <v>27</v>
      </c>
      <c r="C35" s="145" t="s">
        <v>96</v>
      </c>
      <c r="D35" s="145"/>
      <c r="E35" s="128" t="s">
        <v>103</v>
      </c>
    </row>
  </sheetData>
  <mergeCells count="8">
    <mergeCell ref="A17:A25"/>
    <mergeCell ref="A4:B4"/>
    <mergeCell ref="A1:B1"/>
    <mergeCell ref="A26:A33"/>
    <mergeCell ref="A2:B2"/>
    <mergeCell ref="A3:B3"/>
    <mergeCell ref="A9:A16"/>
    <mergeCell ref="A5:B5"/>
  </mergeCells>
  <hyperlinks>
    <hyperlink ref="E35" r:id="rId1"/>
    <hyperlink ref="E10" r:id="rId2"/>
    <hyperlink ref="E13" r:id="rId3"/>
    <hyperlink ref="E11" r:id="rId4"/>
    <hyperlink ref="E12" r:id="rId5"/>
    <hyperlink ref="E15" r:id="rId6"/>
    <hyperlink ref="E16" r:id="rId7"/>
    <hyperlink ref="E34" r:id="rId8"/>
    <hyperlink ref="E26" r:id="rId9"/>
    <hyperlink ref="E28" r:id="rId10"/>
    <hyperlink ref="E27" r:id="rId11"/>
    <hyperlink ref="E17" r:id="rId12"/>
    <hyperlink ref="E18" r:id="rId13"/>
    <hyperlink ref="E19" r:id="rId14"/>
  </hyperlinks>
  <pageMargins left="0.7" right="0.7" top="0.75" bottom="0.75" header="0.3" footer="0.3"/>
  <pageSetup paperSize="9" orientation="portrait" r:id="rId15"/>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C115"/>
  <sheetViews>
    <sheetView tabSelected="1" zoomScale="70" zoomScaleNormal="70" zoomScaleSheetLayoutView="100" workbookViewId="0">
      <pane ySplit="4" topLeftCell="A95" activePane="bottomLeft" state="frozen"/>
      <selection pane="bottomLeft" activeCell="AD118" sqref="AD118"/>
    </sheetView>
  </sheetViews>
  <sheetFormatPr defaultColWidth="10.7109375" defaultRowHeight="15.75" customHeight="1" x14ac:dyDescent="0.2"/>
  <cols>
    <col min="1" max="1" width="13.140625" style="187" customWidth="1"/>
    <col min="2" max="8" width="10.7109375" style="96"/>
    <col min="9" max="9" width="10.7109375" style="187"/>
    <col min="10" max="18" width="10.7109375" style="96"/>
    <col min="19" max="19" width="10.7109375" style="187"/>
    <col min="20" max="23" width="10.7109375" style="96"/>
    <col min="24" max="24" width="13" style="96" customWidth="1"/>
    <col min="25" max="25" width="10.7109375" style="96"/>
    <col min="26" max="26" width="10.7109375" style="96" customWidth="1"/>
    <col min="27" max="27" width="10.7109375" style="96"/>
    <col min="28" max="28" width="16.7109375" style="150" customWidth="1"/>
    <col min="29" max="16384" width="10.7109375" style="96"/>
  </cols>
  <sheetData>
    <row r="1" spans="1:29" s="151" customFormat="1" ht="15.75" customHeight="1" x14ac:dyDescent="0.2">
      <c r="A1" s="188" t="s">
        <v>235</v>
      </c>
      <c r="B1" s="113"/>
      <c r="C1" s="113"/>
      <c r="D1" s="113"/>
      <c r="E1" s="113"/>
      <c r="F1" s="113"/>
      <c r="G1" s="113"/>
      <c r="I1" s="245" t="s">
        <v>222</v>
      </c>
      <c r="J1" s="245"/>
      <c r="K1" s="246" t="s">
        <v>217</v>
      </c>
      <c r="L1" s="246"/>
      <c r="M1" s="247" t="s">
        <v>218</v>
      </c>
      <c r="N1" s="247"/>
      <c r="O1" s="113"/>
      <c r="P1" s="113"/>
      <c r="Q1" s="113"/>
      <c r="R1" s="113"/>
      <c r="S1" s="182"/>
    </row>
    <row r="2" spans="1:29" s="151" customFormat="1" ht="17.45" customHeight="1" thickBot="1" x14ac:dyDescent="0.25">
      <c r="A2" s="188" t="s">
        <v>236</v>
      </c>
      <c r="B2" s="113"/>
      <c r="C2" s="113"/>
      <c r="D2" s="113"/>
      <c r="E2" s="113"/>
      <c r="F2" s="113"/>
      <c r="G2" s="113"/>
      <c r="I2" s="245"/>
      <c r="J2" s="245"/>
      <c r="K2" s="246"/>
      <c r="L2" s="246"/>
      <c r="M2" s="247"/>
      <c r="N2" s="247"/>
      <c r="O2" s="113"/>
      <c r="P2" s="113"/>
      <c r="Q2" s="113"/>
      <c r="R2" s="113"/>
      <c r="S2" s="182"/>
    </row>
    <row r="3" spans="1:29" s="97" customFormat="1" ht="23.45" customHeight="1" x14ac:dyDescent="0.2">
      <c r="A3" s="183"/>
      <c r="B3" s="120"/>
      <c r="C3" s="120"/>
      <c r="D3" s="241" t="s">
        <v>228</v>
      </c>
      <c r="E3" s="242"/>
      <c r="F3" s="242"/>
      <c r="G3" s="243"/>
      <c r="H3" s="119"/>
      <c r="I3" s="183"/>
      <c r="J3" s="119"/>
      <c r="K3" s="119"/>
      <c r="L3" s="119"/>
      <c r="M3" s="119"/>
      <c r="N3" s="119"/>
      <c r="O3" s="119"/>
      <c r="P3" s="119"/>
      <c r="Q3" s="119"/>
      <c r="R3" s="119"/>
      <c r="S3" s="183"/>
      <c r="T3" s="244"/>
      <c r="U3" s="244"/>
      <c r="V3" s="244"/>
      <c r="W3" s="119"/>
      <c r="X3" s="119"/>
      <c r="Y3" s="119"/>
      <c r="Z3" s="119"/>
      <c r="AA3" s="119"/>
      <c r="AB3" s="148"/>
    </row>
    <row r="4" spans="1:29" s="114" customFormat="1" ht="76.900000000000006" customHeight="1" x14ac:dyDescent="0.2">
      <c r="A4" s="189" t="s">
        <v>130</v>
      </c>
      <c r="B4" s="131" t="s">
        <v>3</v>
      </c>
      <c r="C4" s="131" t="s">
        <v>4</v>
      </c>
      <c r="D4" s="125" t="s">
        <v>5</v>
      </c>
      <c r="E4" s="125" t="s">
        <v>6</v>
      </c>
      <c r="F4" s="125" t="s">
        <v>193</v>
      </c>
      <c r="G4" s="125" t="s">
        <v>8</v>
      </c>
      <c r="H4" s="132" t="s">
        <v>9</v>
      </c>
      <c r="I4" s="184" t="s">
        <v>11</v>
      </c>
      <c r="J4" s="132" t="s">
        <v>13</v>
      </c>
      <c r="K4" s="125" t="s">
        <v>14</v>
      </c>
      <c r="L4" s="125" t="s">
        <v>16</v>
      </c>
      <c r="M4" s="132" t="s">
        <v>18</v>
      </c>
      <c r="N4" s="132" t="s">
        <v>46</v>
      </c>
      <c r="O4" s="125" t="s">
        <v>19</v>
      </c>
      <c r="P4" s="125" t="s">
        <v>47</v>
      </c>
      <c r="Q4" s="125" t="s">
        <v>20</v>
      </c>
      <c r="R4" s="125" t="s">
        <v>48</v>
      </c>
      <c r="S4" s="184" t="s">
        <v>22</v>
      </c>
      <c r="T4" s="125" t="s">
        <v>43</v>
      </c>
      <c r="U4" s="125" t="s">
        <v>23</v>
      </c>
      <c r="V4" s="118" t="s">
        <v>28</v>
      </c>
      <c r="W4" s="126" t="s">
        <v>44</v>
      </c>
      <c r="X4" s="118" t="s">
        <v>24</v>
      </c>
      <c r="Y4" s="129" t="s">
        <v>211</v>
      </c>
      <c r="Z4" s="126" t="s">
        <v>212</v>
      </c>
      <c r="AA4" s="118" t="s">
        <v>29</v>
      </c>
      <c r="AB4" s="147" t="s">
        <v>27</v>
      </c>
    </row>
    <row r="5" spans="1:29" s="121" customFormat="1" ht="13.5" customHeight="1" x14ac:dyDescent="0.2">
      <c r="A5" s="177">
        <v>43042</v>
      </c>
      <c r="B5" s="178">
        <v>29142128</v>
      </c>
      <c r="C5" s="159" t="s">
        <v>245</v>
      </c>
      <c r="D5" s="179" t="s">
        <v>246</v>
      </c>
      <c r="E5" s="179" t="s">
        <v>247</v>
      </c>
      <c r="F5" s="179" t="s">
        <v>248</v>
      </c>
      <c r="G5" s="113" t="s">
        <v>183</v>
      </c>
      <c r="H5" s="159" t="s">
        <v>249</v>
      </c>
      <c r="I5" s="185">
        <v>43054</v>
      </c>
      <c r="J5" s="201" t="s">
        <v>30</v>
      </c>
      <c r="K5" s="179"/>
      <c r="L5" s="179"/>
      <c r="M5" s="159" t="s">
        <v>188</v>
      </c>
      <c r="N5" s="159" t="s">
        <v>250</v>
      </c>
      <c r="O5" s="179"/>
      <c r="P5" s="179"/>
      <c r="Q5" s="179"/>
      <c r="R5" s="179"/>
      <c r="S5" s="185">
        <v>43112</v>
      </c>
      <c r="T5" s="179">
        <v>2300</v>
      </c>
      <c r="U5" s="179" t="s">
        <v>242</v>
      </c>
      <c r="V5" s="159">
        <v>1702.32</v>
      </c>
      <c r="W5" s="158"/>
      <c r="X5" s="123"/>
      <c r="Y5" s="161"/>
      <c r="Z5" s="158">
        <v>1702.32</v>
      </c>
      <c r="AA5" s="159" t="s">
        <v>41</v>
      </c>
      <c r="AB5" s="149"/>
      <c r="AC5" s="121" t="s">
        <v>241</v>
      </c>
    </row>
    <row r="6" spans="1:29" s="121" customFormat="1" ht="15.75" customHeight="1" x14ac:dyDescent="0.2">
      <c r="A6" s="177">
        <v>43088</v>
      </c>
      <c r="B6" s="178">
        <v>29298699</v>
      </c>
      <c r="C6" s="159" t="s">
        <v>252</v>
      </c>
      <c r="D6" s="179" t="s">
        <v>253</v>
      </c>
      <c r="E6" s="179" t="s">
        <v>254</v>
      </c>
      <c r="F6" s="179" t="s">
        <v>255</v>
      </c>
      <c r="G6" s="113" t="s">
        <v>183</v>
      </c>
      <c r="H6" s="159" t="s">
        <v>256</v>
      </c>
      <c r="I6" s="185">
        <v>43103</v>
      </c>
      <c r="J6" s="201" t="s">
        <v>30</v>
      </c>
      <c r="K6" s="179"/>
      <c r="L6" s="179"/>
      <c r="M6" s="159" t="s">
        <v>182</v>
      </c>
      <c r="N6" s="159" t="s">
        <v>257</v>
      </c>
      <c r="O6" s="179"/>
      <c r="P6" s="179"/>
      <c r="Q6" s="179"/>
      <c r="R6" s="179"/>
      <c r="S6" s="185">
        <v>43119</v>
      </c>
      <c r="T6" s="179">
        <v>1704</v>
      </c>
      <c r="U6" s="179" t="s">
        <v>38</v>
      </c>
      <c r="V6" s="159">
        <v>1704</v>
      </c>
      <c r="W6" s="158"/>
      <c r="X6" s="123"/>
      <c r="Y6" s="161"/>
      <c r="Z6" s="158">
        <v>1704</v>
      </c>
      <c r="AA6" s="159" t="s">
        <v>41</v>
      </c>
      <c r="AB6" s="149"/>
      <c r="AC6" s="121" t="s">
        <v>241</v>
      </c>
    </row>
    <row r="7" spans="1:29" s="121" customFormat="1" ht="15.75" customHeight="1" x14ac:dyDescent="0.2">
      <c r="A7" s="177">
        <v>43004</v>
      </c>
      <c r="B7" s="178">
        <v>29258833</v>
      </c>
      <c r="C7" s="159" t="s">
        <v>258</v>
      </c>
      <c r="D7" s="179" t="s">
        <v>259</v>
      </c>
      <c r="E7" s="179" t="s">
        <v>260</v>
      </c>
      <c r="F7" s="179" t="s">
        <v>261</v>
      </c>
      <c r="G7" s="113" t="s">
        <v>183</v>
      </c>
      <c r="H7" s="159" t="s">
        <v>262</v>
      </c>
      <c r="I7" s="185">
        <v>43085</v>
      </c>
      <c r="J7" s="201" t="s">
        <v>30</v>
      </c>
      <c r="K7" s="179"/>
      <c r="L7" s="179"/>
      <c r="M7" s="159" t="s">
        <v>182</v>
      </c>
      <c r="N7" s="159" t="s">
        <v>263</v>
      </c>
      <c r="O7" s="179"/>
      <c r="P7" s="179"/>
      <c r="Q7" s="179"/>
      <c r="R7" s="179"/>
      <c r="S7" s="185">
        <v>43119</v>
      </c>
      <c r="T7" s="179">
        <v>2368.2399999999998</v>
      </c>
      <c r="U7" s="179" t="s">
        <v>34</v>
      </c>
      <c r="V7" s="159">
        <v>2095.04</v>
      </c>
      <c r="W7" s="158"/>
      <c r="X7" s="123"/>
      <c r="Y7" s="161"/>
      <c r="Z7" s="158">
        <v>2095.04</v>
      </c>
      <c r="AA7" s="159" t="s">
        <v>41</v>
      </c>
      <c r="AB7" s="149"/>
      <c r="AC7" s="121" t="s">
        <v>241</v>
      </c>
    </row>
    <row r="8" spans="1:29" s="121" customFormat="1" ht="15.75" customHeight="1" x14ac:dyDescent="0.2">
      <c r="A8" s="177">
        <v>43108</v>
      </c>
      <c r="B8" s="178">
        <v>29386047</v>
      </c>
      <c r="C8" s="159" t="s">
        <v>264</v>
      </c>
      <c r="D8" s="179" t="s">
        <v>253</v>
      </c>
      <c r="E8" s="179" t="s">
        <v>265</v>
      </c>
      <c r="F8" s="179" t="s">
        <v>266</v>
      </c>
      <c r="G8" s="113" t="s">
        <v>183</v>
      </c>
      <c r="H8" s="159" t="s">
        <v>267</v>
      </c>
      <c r="I8" s="185">
        <v>43131</v>
      </c>
      <c r="J8" s="201" t="s">
        <v>30</v>
      </c>
      <c r="K8" s="179"/>
      <c r="L8" s="179"/>
      <c r="M8" s="159" t="s">
        <v>182</v>
      </c>
      <c r="N8" s="159" t="s">
        <v>268</v>
      </c>
      <c r="O8" s="179"/>
      <c r="P8" s="179"/>
      <c r="Q8" s="179"/>
      <c r="R8" s="179"/>
      <c r="S8" s="185">
        <v>43133</v>
      </c>
      <c r="T8" s="179">
        <v>1704</v>
      </c>
      <c r="U8" s="179" t="s">
        <v>38</v>
      </c>
      <c r="V8" s="159">
        <v>1704</v>
      </c>
      <c r="W8" s="158"/>
      <c r="X8" s="123"/>
      <c r="Y8" s="161"/>
      <c r="Z8" s="158">
        <v>1704</v>
      </c>
      <c r="AA8" s="159" t="s">
        <v>41</v>
      </c>
      <c r="AB8" s="149"/>
      <c r="AC8" s="121" t="s">
        <v>241</v>
      </c>
    </row>
    <row r="9" spans="1:29" s="121" customFormat="1" ht="15.75" customHeight="1" x14ac:dyDescent="0.2">
      <c r="A9" s="177">
        <v>43098</v>
      </c>
      <c r="B9" s="178">
        <v>29484187</v>
      </c>
      <c r="C9" s="159" t="s">
        <v>269</v>
      </c>
      <c r="D9" s="179" t="s">
        <v>270</v>
      </c>
      <c r="E9" s="179" t="s">
        <v>271</v>
      </c>
      <c r="F9" s="179" t="s">
        <v>272</v>
      </c>
      <c r="G9" s="113" t="s">
        <v>183</v>
      </c>
      <c r="H9" s="159" t="s">
        <v>273</v>
      </c>
      <c r="I9" s="185">
        <v>43131</v>
      </c>
      <c r="J9" s="201" t="s">
        <v>30</v>
      </c>
      <c r="K9" s="179"/>
      <c r="L9" s="179"/>
      <c r="M9" s="159" t="s">
        <v>182</v>
      </c>
      <c r="N9" s="159" t="s">
        <v>274</v>
      </c>
      <c r="O9" s="179"/>
      <c r="P9" s="179"/>
      <c r="Q9" s="179"/>
      <c r="R9" s="179"/>
      <c r="S9" s="185">
        <v>43147</v>
      </c>
      <c r="T9" s="179">
        <v>1700</v>
      </c>
      <c r="U9" s="179" t="s">
        <v>38</v>
      </c>
      <c r="V9" s="159">
        <v>1700</v>
      </c>
      <c r="W9" s="158"/>
      <c r="X9" s="123"/>
      <c r="Y9" s="161"/>
      <c r="Z9" s="158">
        <v>1700</v>
      </c>
      <c r="AA9" s="159" t="s">
        <v>41</v>
      </c>
      <c r="AB9" s="149"/>
      <c r="AC9" s="121" t="s">
        <v>241</v>
      </c>
    </row>
    <row r="10" spans="1:29" s="121" customFormat="1" ht="15.75" customHeight="1" x14ac:dyDescent="0.2">
      <c r="A10" s="177">
        <v>43076</v>
      </c>
      <c r="B10" s="178">
        <v>29352310</v>
      </c>
      <c r="C10" s="159" t="s">
        <v>275</v>
      </c>
      <c r="D10" s="179" t="s">
        <v>276</v>
      </c>
      <c r="E10" s="179" t="s">
        <v>277</v>
      </c>
      <c r="F10" s="179" t="s">
        <v>278</v>
      </c>
      <c r="G10" s="113" t="s">
        <v>183</v>
      </c>
      <c r="H10" s="159" t="s">
        <v>279</v>
      </c>
      <c r="I10" s="185">
        <v>43119</v>
      </c>
      <c r="J10" s="201" t="s">
        <v>30</v>
      </c>
      <c r="K10" s="179"/>
      <c r="L10" s="179"/>
      <c r="M10" s="159" t="s">
        <v>188</v>
      </c>
      <c r="N10" s="159" t="s">
        <v>280</v>
      </c>
      <c r="O10" s="179"/>
      <c r="P10" s="179"/>
      <c r="Q10" s="179"/>
      <c r="R10" s="179"/>
      <c r="S10" s="185">
        <v>43133</v>
      </c>
      <c r="T10" s="179">
        <v>2250</v>
      </c>
      <c r="U10" s="179" t="s">
        <v>242</v>
      </c>
      <c r="V10" s="159">
        <v>1659.05</v>
      </c>
      <c r="W10" s="158"/>
      <c r="X10" s="123"/>
      <c r="Y10" s="161"/>
      <c r="Z10" s="158">
        <v>1659.05</v>
      </c>
      <c r="AA10" s="159" t="s">
        <v>41</v>
      </c>
      <c r="AB10" s="149"/>
      <c r="AC10" s="121" t="s">
        <v>241</v>
      </c>
    </row>
    <row r="11" spans="1:29" s="121" customFormat="1" ht="15.75" customHeight="1" x14ac:dyDescent="0.2">
      <c r="A11" s="177">
        <v>43062</v>
      </c>
      <c r="B11" s="178">
        <v>29398488</v>
      </c>
      <c r="C11" s="159" t="s">
        <v>281</v>
      </c>
      <c r="D11" s="179" t="s">
        <v>259</v>
      </c>
      <c r="E11" s="179" t="s">
        <v>282</v>
      </c>
      <c r="F11" s="179" t="s">
        <v>283</v>
      </c>
      <c r="G11" s="113" t="s">
        <v>183</v>
      </c>
      <c r="H11" s="159" t="s">
        <v>284</v>
      </c>
      <c r="I11" s="185">
        <v>43133</v>
      </c>
      <c r="J11" s="201" t="s">
        <v>30</v>
      </c>
      <c r="K11" s="179"/>
      <c r="L11" s="179"/>
      <c r="M11" s="159" t="s">
        <v>182</v>
      </c>
      <c r="N11" s="159" t="s">
        <v>285</v>
      </c>
      <c r="O11" s="179"/>
      <c r="P11" s="179"/>
      <c r="Q11" s="179"/>
      <c r="R11" s="179"/>
      <c r="S11" s="185">
        <v>43133</v>
      </c>
      <c r="T11" s="179">
        <v>3552.35</v>
      </c>
      <c r="U11" s="179" t="s">
        <v>34</v>
      </c>
      <c r="V11" s="159">
        <v>3125.97</v>
      </c>
      <c r="W11" s="158">
        <v>423.99</v>
      </c>
      <c r="X11" s="123"/>
      <c r="Y11" s="161"/>
      <c r="Z11" s="158">
        <v>3549.96</v>
      </c>
      <c r="AA11" s="159" t="s">
        <v>41</v>
      </c>
      <c r="AB11" s="128"/>
      <c r="AC11" s="121" t="s">
        <v>241</v>
      </c>
    </row>
    <row r="12" spans="1:29" s="121" customFormat="1" ht="15.75" customHeight="1" x14ac:dyDescent="0.2">
      <c r="A12" s="177">
        <v>43105</v>
      </c>
      <c r="B12" s="178">
        <v>29346416</v>
      </c>
      <c r="C12" s="159" t="s">
        <v>286</v>
      </c>
      <c r="D12" s="179" t="s">
        <v>287</v>
      </c>
      <c r="E12" s="179" t="s">
        <v>288</v>
      </c>
      <c r="F12" s="179" t="s">
        <v>278</v>
      </c>
      <c r="G12" s="113" t="s">
        <v>183</v>
      </c>
      <c r="H12" s="159" t="s">
        <v>289</v>
      </c>
      <c r="I12" s="185">
        <v>43118</v>
      </c>
      <c r="J12" s="201" t="s">
        <v>30</v>
      </c>
      <c r="K12" s="179"/>
      <c r="L12" s="179"/>
      <c r="M12" s="159" t="s">
        <v>182</v>
      </c>
      <c r="N12" s="159" t="s">
        <v>290</v>
      </c>
      <c r="O12" s="179"/>
      <c r="P12" s="179"/>
      <c r="Q12" s="179"/>
      <c r="R12" s="179"/>
      <c r="S12" s="185">
        <v>43133</v>
      </c>
      <c r="T12" s="179">
        <v>2250</v>
      </c>
      <c r="U12" s="179" t="s">
        <v>242</v>
      </c>
      <c r="V12" s="159">
        <v>1659.05</v>
      </c>
      <c r="W12" s="158"/>
      <c r="X12" s="123"/>
      <c r="Y12" s="161"/>
      <c r="Z12" s="158">
        <v>1659.05</v>
      </c>
      <c r="AA12" s="159" t="s">
        <v>41</v>
      </c>
      <c r="AB12" s="149"/>
      <c r="AC12" s="121" t="s">
        <v>241</v>
      </c>
    </row>
    <row r="13" spans="1:29" s="121" customFormat="1" ht="15.75" customHeight="1" x14ac:dyDescent="0.2">
      <c r="A13" s="190">
        <v>43189</v>
      </c>
      <c r="B13" s="123">
        <v>28383105</v>
      </c>
      <c r="C13" s="123" t="s">
        <v>291</v>
      </c>
      <c r="D13" s="122" t="s">
        <v>270</v>
      </c>
      <c r="E13" s="122" t="s">
        <v>292</v>
      </c>
      <c r="F13" s="122" t="s">
        <v>293</v>
      </c>
      <c r="G13" s="113" t="s">
        <v>183</v>
      </c>
      <c r="H13" s="123" t="s">
        <v>294</v>
      </c>
      <c r="I13" s="186">
        <v>43196</v>
      </c>
      <c r="J13" s="123" t="s">
        <v>30</v>
      </c>
      <c r="K13" s="122"/>
      <c r="L13" s="122"/>
      <c r="M13" s="123" t="s">
        <v>182</v>
      </c>
      <c r="N13" s="123" t="s">
        <v>274</v>
      </c>
      <c r="O13" s="122"/>
      <c r="P13" s="122"/>
      <c r="Q13" s="122"/>
      <c r="R13" s="122"/>
      <c r="S13" s="186">
        <v>43147</v>
      </c>
      <c r="T13" s="122">
        <v>2500</v>
      </c>
      <c r="U13" s="122" t="s">
        <v>38</v>
      </c>
      <c r="V13" s="123">
        <v>2500</v>
      </c>
      <c r="W13" s="127"/>
      <c r="X13" s="123"/>
      <c r="Y13" s="130"/>
      <c r="Z13" s="127">
        <v>2500</v>
      </c>
      <c r="AA13" s="123" t="s">
        <v>41</v>
      </c>
      <c r="AB13" s="149"/>
      <c r="AC13" s="121" t="s">
        <v>241</v>
      </c>
    </row>
    <row r="14" spans="1:29" s="121" customFormat="1" ht="15.75" customHeight="1" x14ac:dyDescent="0.2">
      <c r="A14" s="190">
        <v>43090</v>
      </c>
      <c r="B14" s="123">
        <v>29537654</v>
      </c>
      <c r="C14" s="123" t="s">
        <v>295</v>
      </c>
      <c r="D14" s="122" t="s">
        <v>270</v>
      </c>
      <c r="E14" s="122" t="s">
        <v>296</v>
      </c>
      <c r="F14" s="122" t="s">
        <v>297</v>
      </c>
      <c r="G14" s="113" t="s">
        <v>183</v>
      </c>
      <c r="H14" s="123" t="s">
        <v>298</v>
      </c>
      <c r="I14" s="186">
        <v>43173</v>
      </c>
      <c r="J14" s="123" t="s">
        <v>30</v>
      </c>
      <c r="K14" s="122"/>
      <c r="L14" s="122"/>
      <c r="M14" s="123" t="s">
        <v>182</v>
      </c>
      <c r="N14" s="123" t="s">
        <v>299</v>
      </c>
      <c r="O14" s="122"/>
      <c r="P14" s="122"/>
      <c r="Q14" s="122"/>
      <c r="R14" s="122"/>
      <c r="S14" s="186">
        <v>43147</v>
      </c>
      <c r="T14" s="122">
        <v>1887.6</v>
      </c>
      <c r="U14" s="122" t="s">
        <v>38</v>
      </c>
      <c r="V14" s="123">
        <v>1887.6</v>
      </c>
      <c r="W14" s="127"/>
      <c r="X14" s="123"/>
      <c r="Y14" s="130"/>
      <c r="Z14" s="127">
        <v>1887.6</v>
      </c>
      <c r="AA14" s="123" t="s">
        <v>41</v>
      </c>
      <c r="AB14" s="149"/>
      <c r="AC14" s="121" t="s">
        <v>241</v>
      </c>
    </row>
    <row r="15" spans="1:29" s="121" customFormat="1" ht="15.75" customHeight="1" x14ac:dyDescent="0.2">
      <c r="A15" s="177">
        <v>43116</v>
      </c>
      <c r="B15" s="178">
        <v>29503181</v>
      </c>
      <c r="C15" s="159" t="s">
        <v>300</v>
      </c>
      <c r="D15" s="179" t="s">
        <v>259</v>
      </c>
      <c r="E15" s="179" t="s">
        <v>301</v>
      </c>
      <c r="F15" s="179" t="s">
        <v>302</v>
      </c>
      <c r="G15" s="113" t="s">
        <v>183</v>
      </c>
      <c r="H15" s="159" t="s">
        <v>303</v>
      </c>
      <c r="I15" s="185">
        <v>43160</v>
      </c>
      <c r="J15" s="201" t="s">
        <v>30</v>
      </c>
      <c r="K15" s="179"/>
      <c r="L15" s="179"/>
      <c r="M15" s="159" t="s">
        <v>182</v>
      </c>
      <c r="N15" s="159" t="s">
        <v>304</v>
      </c>
      <c r="O15" s="179"/>
      <c r="P15" s="179"/>
      <c r="Q15" s="179"/>
      <c r="R15" s="179"/>
      <c r="S15" s="180">
        <v>43133</v>
      </c>
      <c r="T15" s="179">
        <v>4595.3500000000004</v>
      </c>
      <c r="U15" s="179" t="s">
        <v>34</v>
      </c>
      <c r="V15" s="159">
        <v>4059.14</v>
      </c>
      <c r="W15" s="158"/>
      <c r="X15" s="123"/>
      <c r="Y15" s="161"/>
      <c r="Z15" s="158">
        <v>4059.14</v>
      </c>
      <c r="AA15" s="123" t="s">
        <v>41</v>
      </c>
      <c r="AB15" s="149"/>
      <c r="AC15" s="121" t="s">
        <v>241</v>
      </c>
    </row>
    <row r="16" spans="1:29" s="121" customFormat="1" ht="15.75" customHeight="1" x14ac:dyDescent="0.2">
      <c r="A16" s="177">
        <v>43133</v>
      </c>
      <c r="B16" s="178">
        <v>29506127</v>
      </c>
      <c r="C16" s="159" t="s">
        <v>305</v>
      </c>
      <c r="D16" s="179" t="s">
        <v>306</v>
      </c>
      <c r="E16" s="179" t="s">
        <v>307</v>
      </c>
      <c r="F16" s="179" t="s">
        <v>308</v>
      </c>
      <c r="G16" s="113" t="s">
        <v>183</v>
      </c>
      <c r="H16" s="159" t="s">
        <v>309</v>
      </c>
      <c r="I16" s="185">
        <v>43159</v>
      </c>
      <c r="J16" s="201" t="s">
        <v>30</v>
      </c>
      <c r="K16" s="179"/>
      <c r="L16" s="179"/>
      <c r="M16" s="159" t="s">
        <v>182</v>
      </c>
      <c r="N16" s="159" t="s">
        <v>268</v>
      </c>
      <c r="O16" s="179"/>
      <c r="P16" s="179"/>
      <c r="Q16" s="179"/>
      <c r="R16" s="179"/>
      <c r="S16" s="180">
        <v>43133</v>
      </c>
      <c r="T16" s="179">
        <v>2400</v>
      </c>
      <c r="U16" s="179" t="s">
        <v>38</v>
      </c>
      <c r="V16" s="159">
        <v>2400</v>
      </c>
      <c r="W16" s="158"/>
      <c r="X16" s="123"/>
      <c r="Y16" s="161"/>
      <c r="Z16" s="158">
        <v>2400</v>
      </c>
      <c r="AA16" s="159" t="s">
        <v>41</v>
      </c>
      <c r="AB16" s="149"/>
      <c r="AC16" s="121" t="s">
        <v>241</v>
      </c>
    </row>
    <row r="17" spans="1:29" s="121" customFormat="1" ht="15.75" customHeight="1" x14ac:dyDescent="0.2">
      <c r="A17" s="177" t="s">
        <v>310</v>
      </c>
      <c r="B17" s="178" t="s">
        <v>310</v>
      </c>
      <c r="C17" s="159" t="s">
        <v>311</v>
      </c>
      <c r="D17" s="179" t="s">
        <v>312</v>
      </c>
      <c r="E17" s="179" t="s">
        <v>313</v>
      </c>
      <c r="F17" s="179" t="s">
        <v>314</v>
      </c>
      <c r="G17" s="113" t="s">
        <v>183</v>
      </c>
      <c r="H17" s="159" t="s">
        <v>315</v>
      </c>
      <c r="I17" s="185">
        <v>43125</v>
      </c>
      <c r="J17" s="201" t="s">
        <v>30</v>
      </c>
      <c r="K17" s="179"/>
      <c r="L17" s="179"/>
      <c r="M17" s="159" t="s">
        <v>182</v>
      </c>
      <c r="N17" s="159" t="s">
        <v>299</v>
      </c>
      <c r="O17" s="179"/>
      <c r="P17" s="179"/>
      <c r="Q17" s="179"/>
      <c r="R17" s="179"/>
      <c r="S17" s="180">
        <v>43147</v>
      </c>
      <c r="T17" s="179">
        <v>2145.6</v>
      </c>
      <c r="U17" s="179" t="s">
        <v>38</v>
      </c>
      <c r="V17" s="159">
        <v>2145.6</v>
      </c>
      <c r="W17" s="158"/>
      <c r="X17" s="123"/>
      <c r="Y17" s="161"/>
      <c r="Z17" s="158">
        <v>2145.6</v>
      </c>
      <c r="AA17" s="159" t="s">
        <v>41</v>
      </c>
      <c r="AB17" s="149"/>
      <c r="AC17" s="121" t="s">
        <v>241</v>
      </c>
    </row>
    <row r="18" spans="1:29" s="121" customFormat="1" ht="15.75" customHeight="1" x14ac:dyDescent="0.2">
      <c r="A18" s="177">
        <v>43119</v>
      </c>
      <c r="B18" s="178">
        <v>29485985</v>
      </c>
      <c r="C18" s="159" t="s">
        <v>316</v>
      </c>
      <c r="D18" s="179" t="s">
        <v>276</v>
      </c>
      <c r="E18" s="179" t="s">
        <v>317</v>
      </c>
      <c r="F18" s="179" t="s">
        <v>318</v>
      </c>
      <c r="G18" s="113" t="s">
        <v>183</v>
      </c>
      <c r="H18" s="159" t="s">
        <v>319</v>
      </c>
      <c r="I18" s="185">
        <v>43158</v>
      </c>
      <c r="J18" s="201" t="s">
        <v>30</v>
      </c>
      <c r="K18" s="179"/>
      <c r="L18" s="179"/>
      <c r="M18" s="159" t="s">
        <v>182</v>
      </c>
      <c r="N18" s="159" t="s">
        <v>320</v>
      </c>
      <c r="O18" s="179"/>
      <c r="P18" s="179"/>
      <c r="Q18" s="179"/>
      <c r="R18" s="179"/>
      <c r="S18" s="180">
        <v>43138</v>
      </c>
      <c r="T18" s="179">
        <v>2900</v>
      </c>
      <c r="U18" s="179" t="s">
        <v>242</v>
      </c>
      <c r="V18" s="159">
        <v>2118.33</v>
      </c>
      <c r="W18" s="158"/>
      <c r="X18" s="123"/>
      <c r="Y18" s="161"/>
      <c r="Z18" s="158">
        <v>2118.33</v>
      </c>
      <c r="AA18" s="159" t="s">
        <v>41</v>
      </c>
      <c r="AB18" s="149"/>
      <c r="AC18" s="121" t="s">
        <v>241</v>
      </c>
    </row>
    <row r="19" spans="1:29" s="121" customFormat="1" ht="15.75" customHeight="1" x14ac:dyDescent="0.2">
      <c r="A19" s="177">
        <v>43076</v>
      </c>
      <c r="B19" s="178">
        <v>29317751</v>
      </c>
      <c r="C19" s="159" t="s">
        <v>321</v>
      </c>
      <c r="D19" s="179" t="s">
        <v>322</v>
      </c>
      <c r="E19" s="179" t="s">
        <v>323</v>
      </c>
      <c r="F19" s="179" t="s">
        <v>324</v>
      </c>
      <c r="G19" s="113" t="s">
        <v>183</v>
      </c>
      <c r="H19" s="159" t="s">
        <v>325</v>
      </c>
      <c r="I19" s="185">
        <v>43109</v>
      </c>
      <c r="J19" s="201" t="s">
        <v>30</v>
      </c>
      <c r="K19" s="179"/>
      <c r="L19" s="179"/>
      <c r="M19" s="159" t="s">
        <v>182</v>
      </c>
      <c r="N19" s="159" t="s">
        <v>263</v>
      </c>
      <c r="O19" s="179"/>
      <c r="P19" s="179"/>
      <c r="Q19" s="179"/>
      <c r="R19" s="179"/>
      <c r="S19" s="180">
        <v>43140</v>
      </c>
      <c r="T19" s="179">
        <v>1332</v>
      </c>
      <c r="U19" s="179" t="s">
        <v>38</v>
      </c>
      <c r="V19" s="159">
        <v>1332</v>
      </c>
      <c r="W19" s="158"/>
      <c r="X19" s="123"/>
      <c r="Y19" s="161"/>
      <c r="Z19" s="158">
        <v>1332</v>
      </c>
      <c r="AA19" s="159" t="s">
        <v>41</v>
      </c>
      <c r="AB19" s="149"/>
      <c r="AC19" s="121" t="s">
        <v>241</v>
      </c>
    </row>
    <row r="20" spans="1:29" s="104" customFormat="1" ht="15.75" customHeight="1" x14ac:dyDescent="0.2">
      <c r="A20" s="177">
        <v>43098</v>
      </c>
      <c r="B20" s="178">
        <v>29381699</v>
      </c>
      <c r="C20" s="159" t="s">
        <v>327</v>
      </c>
      <c r="D20" s="179" t="s">
        <v>276</v>
      </c>
      <c r="E20" s="179" t="s">
        <v>328</v>
      </c>
      <c r="F20" s="179" t="s">
        <v>329</v>
      </c>
      <c r="G20" s="113" t="s">
        <v>183</v>
      </c>
      <c r="H20" s="159" t="s">
        <v>330</v>
      </c>
      <c r="I20" s="185">
        <v>43130</v>
      </c>
      <c r="J20" s="201" t="s">
        <v>30</v>
      </c>
      <c r="K20" s="179"/>
      <c r="L20" s="179"/>
      <c r="M20" s="159" t="s">
        <v>182</v>
      </c>
      <c r="N20" s="159" t="s">
        <v>331</v>
      </c>
      <c r="O20" s="179"/>
      <c r="P20" s="179"/>
      <c r="Q20" s="179"/>
      <c r="R20" s="179"/>
      <c r="S20" s="180">
        <v>43144</v>
      </c>
      <c r="T20" s="179">
        <v>2250</v>
      </c>
      <c r="U20" s="179" t="s">
        <v>242</v>
      </c>
      <c r="V20" s="171">
        <v>1624.2</v>
      </c>
      <c r="W20" s="200"/>
      <c r="X20" s="123"/>
      <c r="Y20" s="161"/>
      <c r="Z20" s="158">
        <v>1624.2</v>
      </c>
      <c r="AA20" s="159" t="s">
        <v>41</v>
      </c>
      <c r="AB20" s="198"/>
      <c r="AC20" s="104" t="s">
        <v>241</v>
      </c>
    </row>
    <row r="21" spans="1:29" ht="15.75" customHeight="1" x14ac:dyDescent="0.2">
      <c r="A21" s="177">
        <v>43129</v>
      </c>
      <c r="B21" s="178">
        <v>29439870</v>
      </c>
      <c r="C21" s="159" t="s">
        <v>332</v>
      </c>
      <c r="D21" s="179" t="s">
        <v>259</v>
      </c>
      <c r="E21" s="179" t="s">
        <v>333</v>
      </c>
      <c r="F21" s="179" t="s">
        <v>334</v>
      </c>
      <c r="G21" s="113" t="s">
        <v>183</v>
      </c>
      <c r="H21" s="159" t="s">
        <v>335</v>
      </c>
      <c r="I21" s="180">
        <v>43141</v>
      </c>
      <c r="J21" s="201" t="s">
        <v>30</v>
      </c>
      <c r="K21" s="179"/>
      <c r="L21" s="179"/>
      <c r="M21" s="159" t="s">
        <v>182</v>
      </c>
      <c r="N21" s="159" t="s">
        <v>336</v>
      </c>
      <c r="O21" s="179"/>
      <c r="P21" s="179"/>
      <c r="Q21" s="179"/>
      <c r="R21" s="179"/>
      <c r="S21" s="180">
        <v>43168</v>
      </c>
      <c r="T21" s="179">
        <v>2598.14</v>
      </c>
      <c r="U21" s="179" t="s">
        <v>34</v>
      </c>
      <c r="V21" s="171">
        <v>2306.39</v>
      </c>
      <c r="W21" s="200"/>
      <c r="X21" s="123"/>
      <c r="Y21" s="161"/>
      <c r="Z21" s="158">
        <v>2306.38</v>
      </c>
      <c r="AA21" s="159" t="s">
        <v>41</v>
      </c>
      <c r="AB21" s="199"/>
      <c r="AC21" s="96" t="s">
        <v>241</v>
      </c>
    </row>
    <row r="22" spans="1:29" ht="15.75" customHeight="1" x14ac:dyDescent="0.2">
      <c r="A22" s="177">
        <v>43123</v>
      </c>
      <c r="B22" s="178">
        <v>29404923</v>
      </c>
      <c r="C22" s="159" t="s">
        <v>337</v>
      </c>
      <c r="D22" s="179" t="s">
        <v>322</v>
      </c>
      <c r="E22" s="179" t="s">
        <v>338</v>
      </c>
      <c r="F22" s="179" t="s">
        <v>339</v>
      </c>
      <c r="G22" s="113" t="s">
        <v>183</v>
      </c>
      <c r="H22" s="159" t="s">
        <v>340</v>
      </c>
      <c r="I22" s="180">
        <v>43136</v>
      </c>
      <c r="J22" s="201" t="s">
        <v>30</v>
      </c>
      <c r="K22" s="179"/>
      <c r="L22" s="179"/>
      <c r="M22" s="159" t="s">
        <v>182</v>
      </c>
      <c r="N22" s="159" t="s">
        <v>341</v>
      </c>
      <c r="O22" s="179"/>
      <c r="P22" s="179"/>
      <c r="Q22" s="179"/>
      <c r="R22" s="179"/>
      <c r="S22" s="180">
        <v>43168</v>
      </c>
      <c r="T22" s="179">
        <v>2640</v>
      </c>
      <c r="U22" s="179" t="s">
        <v>34</v>
      </c>
      <c r="V22" s="171">
        <v>2325.9899999999998</v>
      </c>
      <c r="W22" s="200"/>
      <c r="X22" s="123"/>
      <c r="Y22" s="161"/>
      <c r="Z22" s="158">
        <v>2325.9899999999998</v>
      </c>
      <c r="AA22" s="159" t="s">
        <v>41</v>
      </c>
      <c r="AB22" s="199"/>
      <c r="AC22" s="96" t="s">
        <v>241</v>
      </c>
    </row>
    <row r="23" spans="1:29" ht="15.75" customHeight="1" x14ac:dyDescent="0.2">
      <c r="A23" s="177" t="s">
        <v>310</v>
      </c>
      <c r="B23" s="178">
        <v>29292549</v>
      </c>
      <c r="C23" s="159" t="s">
        <v>342</v>
      </c>
      <c r="D23" s="179" t="s">
        <v>270</v>
      </c>
      <c r="E23" s="179" t="s">
        <v>343</v>
      </c>
      <c r="F23" s="179" t="s">
        <v>344</v>
      </c>
      <c r="G23" s="113" t="s">
        <v>183</v>
      </c>
      <c r="H23" s="159" t="s">
        <v>345</v>
      </c>
      <c r="I23" s="180">
        <v>43102</v>
      </c>
      <c r="J23" s="201" t="s">
        <v>30</v>
      </c>
      <c r="K23" s="179"/>
      <c r="L23" s="179"/>
      <c r="M23" s="159" t="s">
        <v>182</v>
      </c>
      <c r="N23" s="159" t="s">
        <v>346</v>
      </c>
      <c r="O23" s="179"/>
      <c r="P23" s="179"/>
      <c r="Q23" s="179"/>
      <c r="R23" s="179"/>
      <c r="S23" s="180">
        <v>43161</v>
      </c>
      <c r="T23" s="179">
        <v>4050</v>
      </c>
      <c r="U23" s="179" t="s">
        <v>38</v>
      </c>
      <c r="V23" s="171">
        <v>4050</v>
      </c>
      <c r="W23" s="200"/>
      <c r="X23" s="123"/>
      <c r="Y23" s="161"/>
      <c r="Z23" s="158">
        <v>4050</v>
      </c>
      <c r="AA23" s="159" t="s">
        <v>41</v>
      </c>
      <c r="AB23" s="199"/>
      <c r="AC23" s="96" t="s">
        <v>241</v>
      </c>
    </row>
    <row r="24" spans="1:29" ht="15.75" customHeight="1" x14ac:dyDescent="0.2">
      <c r="A24" s="177">
        <v>43108</v>
      </c>
      <c r="B24" s="178">
        <v>29380229</v>
      </c>
      <c r="C24" s="159" t="s">
        <v>347</v>
      </c>
      <c r="D24" s="179" t="s">
        <v>322</v>
      </c>
      <c r="E24" s="179" t="s">
        <v>348</v>
      </c>
      <c r="F24" s="179" t="s">
        <v>349</v>
      </c>
      <c r="G24" s="113" t="s">
        <v>183</v>
      </c>
      <c r="H24" s="159" t="s">
        <v>350</v>
      </c>
      <c r="I24" s="180">
        <v>43129</v>
      </c>
      <c r="J24" s="201" t="s">
        <v>30</v>
      </c>
      <c r="K24" s="179"/>
      <c r="L24" s="179"/>
      <c r="M24" s="159" t="s">
        <v>184</v>
      </c>
      <c r="N24" s="159" t="s">
        <v>299</v>
      </c>
      <c r="O24" s="179"/>
      <c r="P24" s="179"/>
      <c r="Q24" s="179"/>
      <c r="R24" s="179"/>
      <c r="S24" s="180">
        <v>43158</v>
      </c>
      <c r="T24" s="179">
        <v>2640</v>
      </c>
      <c r="U24" s="179" t="s">
        <v>34</v>
      </c>
      <c r="V24" s="171">
        <v>2313.5500000000002</v>
      </c>
      <c r="W24" s="200"/>
      <c r="X24" s="123"/>
      <c r="Y24" s="161"/>
      <c r="Z24" s="158">
        <v>2313.56</v>
      </c>
      <c r="AA24" s="159" t="s">
        <v>41</v>
      </c>
      <c r="AB24" s="199"/>
      <c r="AC24" s="96" t="s">
        <v>241</v>
      </c>
    </row>
    <row r="25" spans="1:29" ht="15.75" customHeight="1" x14ac:dyDescent="0.2">
      <c r="A25" s="177" t="s">
        <v>310</v>
      </c>
      <c r="B25" s="178">
        <v>29353561</v>
      </c>
      <c r="C25" s="159" t="s">
        <v>351</v>
      </c>
      <c r="D25" s="179" t="s">
        <v>352</v>
      </c>
      <c r="E25" s="179" t="s">
        <v>353</v>
      </c>
      <c r="F25" s="179" t="s">
        <v>354</v>
      </c>
      <c r="G25" s="113" t="s">
        <v>183</v>
      </c>
      <c r="H25" s="159" t="s">
        <v>355</v>
      </c>
      <c r="I25" s="180">
        <v>43122</v>
      </c>
      <c r="J25" s="201" t="s">
        <v>31</v>
      </c>
      <c r="K25" s="179" t="s">
        <v>30</v>
      </c>
      <c r="L25" s="179"/>
      <c r="M25" s="159" t="s">
        <v>39</v>
      </c>
      <c r="N25" s="159" t="s">
        <v>356</v>
      </c>
      <c r="O25" s="179" t="s">
        <v>182</v>
      </c>
      <c r="P25" s="179" t="s">
        <v>357</v>
      </c>
      <c r="Q25" s="179"/>
      <c r="R25" s="179"/>
      <c r="S25" s="180">
        <v>43158</v>
      </c>
      <c r="T25" s="179">
        <v>3576</v>
      </c>
      <c r="U25" s="179" t="s">
        <v>242</v>
      </c>
      <c r="V25" s="171">
        <v>2592.81</v>
      </c>
      <c r="W25" s="200"/>
      <c r="X25" s="123"/>
      <c r="Y25" s="193">
        <v>1296.4000000000001</v>
      </c>
      <c r="Z25" s="194">
        <v>1296.4100000000001</v>
      </c>
      <c r="AA25" s="159" t="s">
        <v>41</v>
      </c>
      <c r="AB25" s="197"/>
      <c r="AC25" s="96" t="s">
        <v>241</v>
      </c>
    </row>
    <row r="26" spans="1:29" ht="15.75" customHeight="1" x14ac:dyDescent="0.2">
      <c r="A26" s="177" t="s">
        <v>310</v>
      </c>
      <c r="B26" s="178" t="s">
        <v>310</v>
      </c>
      <c r="C26" s="159" t="s">
        <v>358</v>
      </c>
      <c r="D26" s="179" t="s">
        <v>359</v>
      </c>
      <c r="E26" s="179" t="s">
        <v>360</v>
      </c>
      <c r="F26" s="179" t="s">
        <v>361</v>
      </c>
      <c r="G26" s="113" t="s">
        <v>183</v>
      </c>
      <c r="H26" s="159" t="s">
        <v>362</v>
      </c>
      <c r="I26" s="180">
        <v>43146</v>
      </c>
      <c r="J26" s="201" t="s">
        <v>30</v>
      </c>
      <c r="K26" s="179"/>
      <c r="L26" s="179"/>
      <c r="M26" s="159" t="s">
        <v>184</v>
      </c>
      <c r="N26" s="159" t="s">
        <v>363</v>
      </c>
      <c r="O26" s="179"/>
      <c r="P26" s="179"/>
      <c r="Q26" s="179"/>
      <c r="R26" s="179"/>
      <c r="S26" s="180">
        <v>43175</v>
      </c>
      <c r="T26" s="179">
        <v>2145.6</v>
      </c>
      <c r="U26" s="179" t="s">
        <v>38</v>
      </c>
      <c r="V26" s="171">
        <v>2145.6</v>
      </c>
      <c r="W26" s="200"/>
      <c r="X26" s="123"/>
      <c r="Y26" s="161"/>
      <c r="Z26" s="158">
        <v>2145.6</v>
      </c>
      <c r="AA26" s="159" t="s">
        <v>41</v>
      </c>
      <c r="AB26" s="162"/>
      <c r="AC26" s="96" t="s">
        <v>241</v>
      </c>
    </row>
    <row r="27" spans="1:29" ht="15.75" customHeight="1" x14ac:dyDescent="0.2">
      <c r="A27" s="177" t="s">
        <v>310</v>
      </c>
      <c r="B27" s="178">
        <v>29655496</v>
      </c>
      <c r="C27" s="159" t="s">
        <v>364</v>
      </c>
      <c r="D27" s="179" t="s">
        <v>259</v>
      </c>
      <c r="E27" s="179" t="s">
        <v>365</v>
      </c>
      <c r="F27" s="179" t="s">
        <v>366</v>
      </c>
      <c r="G27" s="113" t="s">
        <v>183</v>
      </c>
      <c r="H27" s="159" t="s">
        <v>367</v>
      </c>
      <c r="I27" s="180">
        <v>43201</v>
      </c>
      <c r="J27" s="201" t="s">
        <v>30</v>
      </c>
      <c r="K27" s="179" t="s">
        <v>31</v>
      </c>
      <c r="L27" s="179"/>
      <c r="M27" s="159" t="s">
        <v>182</v>
      </c>
      <c r="N27" s="159" t="s">
        <v>368</v>
      </c>
      <c r="O27" s="179" t="s">
        <v>39</v>
      </c>
      <c r="P27" s="179" t="s">
        <v>369</v>
      </c>
      <c r="Q27" s="179" t="s">
        <v>156</v>
      </c>
      <c r="R27" s="179"/>
      <c r="S27" s="180">
        <v>43158</v>
      </c>
      <c r="T27" s="179">
        <v>5382.36</v>
      </c>
      <c r="U27" s="179" t="s">
        <v>34</v>
      </c>
      <c r="V27" s="171">
        <v>4764.84</v>
      </c>
      <c r="W27" s="200"/>
      <c r="X27" s="123"/>
      <c r="Y27" s="161">
        <v>2382.42</v>
      </c>
      <c r="Z27" s="158">
        <v>2382.42</v>
      </c>
      <c r="AA27" s="159" t="s">
        <v>41</v>
      </c>
      <c r="AB27" s="192" t="s">
        <v>370</v>
      </c>
      <c r="AC27" s="96" t="s">
        <v>241</v>
      </c>
    </row>
    <row r="28" spans="1:29" ht="15.75" customHeight="1" x14ac:dyDescent="0.2">
      <c r="A28" s="177">
        <v>43068</v>
      </c>
      <c r="B28" s="178">
        <v>29311001</v>
      </c>
      <c r="C28" s="159" t="s">
        <v>371</v>
      </c>
      <c r="D28" s="179" t="s">
        <v>259</v>
      </c>
      <c r="E28" s="179" t="s">
        <v>282</v>
      </c>
      <c r="F28" s="179" t="s">
        <v>283</v>
      </c>
      <c r="G28" s="113" t="s">
        <v>183</v>
      </c>
      <c r="H28" s="159" t="s">
        <v>372</v>
      </c>
      <c r="I28" s="180">
        <v>43106</v>
      </c>
      <c r="J28" s="201" t="s">
        <v>30</v>
      </c>
      <c r="K28" s="179"/>
      <c r="L28" s="179"/>
      <c r="M28" s="159" t="s">
        <v>182</v>
      </c>
      <c r="N28" s="159" t="s">
        <v>285</v>
      </c>
      <c r="O28" s="179"/>
      <c r="P28" s="179"/>
      <c r="Q28" s="179"/>
      <c r="R28" s="179"/>
      <c r="S28" s="180">
        <v>43154</v>
      </c>
      <c r="T28" s="179">
        <v>3552.35</v>
      </c>
      <c r="U28" s="179" t="s">
        <v>34</v>
      </c>
      <c r="V28" s="171">
        <v>3125.96</v>
      </c>
      <c r="W28" s="200"/>
      <c r="X28" s="123"/>
      <c r="Y28" s="161"/>
      <c r="Z28" s="158">
        <v>3125.96</v>
      </c>
      <c r="AA28" s="159" t="s">
        <v>41</v>
      </c>
      <c r="AB28" s="162"/>
      <c r="AC28" s="96" t="s">
        <v>241</v>
      </c>
    </row>
    <row r="29" spans="1:29" ht="15.75" customHeight="1" x14ac:dyDescent="0.2">
      <c r="A29" s="177" t="s">
        <v>310</v>
      </c>
      <c r="B29" s="178">
        <v>29661635</v>
      </c>
      <c r="C29" s="159" t="s">
        <v>373</v>
      </c>
      <c r="D29" s="179" t="s">
        <v>259</v>
      </c>
      <c r="E29" s="179" t="s">
        <v>374</v>
      </c>
      <c r="F29" s="179" t="s">
        <v>375</v>
      </c>
      <c r="G29" s="113" t="s">
        <v>183</v>
      </c>
      <c r="H29" s="159" t="s">
        <v>376</v>
      </c>
      <c r="I29" s="180">
        <v>43203</v>
      </c>
      <c r="J29" s="201" t="s">
        <v>30</v>
      </c>
      <c r="K29" s="179" t="s">
        <v>31</v>
      </c>
      <c r="L29" s="179"/>
      <c r="M29" s="159" t="s">
        <v>182</v>
      </c>
      <c r="N29" s="159" t="s">
        <v>377</v>
      </c>
      <c r="O29" s="179" t="s">
        <v>39</v>
      </c>
      <c r="P29" s="179"/>
      <c r="Q29" s="179"/>
      <c r="R29" s="179"/>
      <c r="S29" s="180">
        <v>43200</v>
      </c>
      <c r="T29" s="179">
        <v>5328.36</v>
      </c>
      <c r="U29" s="179" t="s">
        <v>34</v>
      </c>
      <c r="V29" s="171">
        <v>4786.01</v>
      </c>
      <c r="W29" s="200"/>
      <c r="X29" s="123"/>
      <c r="Y29" s="161">
        <v>2393</v>
      </c>
      <c r="Z29" s="158">
        <v>2393.02</v>
      </c>
      <c r="AA29" s="159" t="s">
        <v>41</v>
      </c>
      <c r="AB29" s="162"/>
      <c r="AC29" s="96" t="s">
        <v>241</v>
      </c>
    </row>
    <row r="30" spans="1:29" ht="15.75" customHeight="1" x14ac:dyDescent="0.2">
      <c r="A30" s="177">
        <v>43173</v>
      </c>
      <c r="B30" s="178">
        <v>29599463</v>
      </c>
      <c r="C30" s="159" t="s">
        <v>378</v>
      </c>
      <c r="D30" s="179" t="s">
        <v>322</v>
      </c>
      <c r="E30" s="179" t="s">
        <v>323</v>
      </c>
      <c r="F30" s="179" t="s">
        <v>324</v>
      </c>
      <c r="G30" s="113" t="s">
        <v>183</v>
      </c>
      <c r="H30" s="159" t="s">
        <v>379</v>
      </c>
      <c r="I30" s="180">
        <v>43188</v>
      </c>
      <c r="J30" s="201" t="s">
        <v>30</v>
      </c>
      <c r="K30" s="179"/>
      <c r="L30" s="179"/>
      <c r="M30" s="159" t="s">
        <v>182</v>
      </c>
      <c r="N30" s="159" t="s">
        <v>380</v>
      </c>
      <c r="O30" s="179"/>
      <c r="P30" s="179"/>
      <c r="Q30" s="179"/>
      <c r="R30" s="179"/>
      <c r="S30" s="180">
        <v>43210</v>
      </c>
      <c r="T30" s="179">
        <v>1398</v>
      </c>
      <c r="U30" s="179" t="s">
        <v>38</v>
      </c>
      <c r="V30" s="159">
        <v>1398</v>
      </c>
      <c r="W30" s="158"/>
      <c r="X30" s="123"/>
      <c r="Y30" s="161"/>
      <c r="Z30" s="158">
        <v>1398</v>
      </c>
      <c r="AA30" s="159" t="s">
        <v>41</v>
      </c>
      <c r="AB30" s="162"/>
      <c r="AC30" s="96" t="s">
        <v>241</v>
      </c>
    </row>
    <row r="31" spans="1:29" ht="15.75" customHeight="1" x14ac:dyDescent="0.2">
      <c r="A31" s="177">
        <v>43149</v>
      </c>
      <c r="B31" s="178">
        <v>29486774</v>
      </c>
      <c r="C31" s="159" t="s">
        <v>381</v>
      </c>
      <c r="D31" s="179" t="s">
        <v>253</v>
      </c>
      <c r="E31" s="179" t="s">
        <v>382</v>
      </c>
      <c r="F31" s="179" t="s">
        <v>383</v>
      </c>
      <c r="G31" s="113" t="s">
        <v>183</v>
      </c>
      <c r="H31" s="159" t="s">
        <v>384</v>
      </c>
      <c r="I31" s="180">
        <v>43158</v>
      </c>
      <c r="J31" s="201" t="s">
        <v>30</v>
      </c>
      <c r="K31" s="179"/>
      <c r="L31" s="179"/>
      <c r="M31" s="159" t="s">
        <v>182</v>
      </c>
      <c r="N31" s="159" t="s">
        <v>385</v>
      </c>
      <c r="O31" s="179"/>
      <c r="P31" s="179"/>
      <c r="Q31" s="179"/>
      <c r="R31" s="179"/>
      <c r="S31" s="180">
        <v>43175</v>
      </c>
      <c r="T31" s="179">
        <v>1656.3</v>
      </c>
      <c r="U31" s="179" t="s">
        <v>38</v>
      </c>
      <c r="V31" s="159">
        <v>1656.3</v>
      </c>
      <c r="W31" s="158"/>
      <c r="X31" s="123"/>
      <c r="Y31" s="161"/>
      <c r="Z31" s="158">
        <v>1656.3</v>
      </c>
      <c r="AA31" s="159" t="s">
        <v>41</v>
      </c>
      <c r="AB31" s="162"/>
      <c r="AC31" s="96" t="s">
        <v>241</v>
      </c>
    </row>
    <row r="32" spans="1:29" ht="15.75" customHeight="1" x14ac:dyDescent="0.2">
      <c r="A32" s="177">
        <v>43168</v>
      </c>
      <c r="B32" s="178">
        <v>29544520</v>
      </c>
      <c r="C32" s="159" t="s">
        <v>386</v>
      </c>
      <c r="D32" s="179" t="s">
        <v>253</v>
      </c>
      <c r="E32" s="179" t="s">
        <v>387</v>
      </c>
      <c r="F32" s="179" t="s">
        <v>388</v>
      </c>
      <c r="G32" s="113" t="s">
        <v>183</v>
      </c>
      <c r="H32" s="159" t="s">
        <v>389</v>
      </c>
      <c r="I32" s="180">
        <v>43174</v>
      </c>
      <c r="J32" s="181" t="s">
        <v>30</v>
      </c>
      <c r="K32" s="179"/>
      <c r="L32" s="179"/>
      <c r="M32" s="159" t="s">
        <v>182</v>
      </c>
      <c r="N32" s="159" t="s">
        <v>390</v>
      </c>
      <c r="O32" s="179"/>
      <c r="P32" s="179"/>
      <c r="Q32" s="179"/>
      <c r="R32" s="179"/>
      <c r="S32" s="180">
        <v>43190</v>
      </c>
      <c r="T32" s="179">
        <v>1457.4</v>
      </c>
      <c r="U32" s="179" t="s">
        <v>38</v>
      </c>
      <c r="V32" s="159">
        <v>1457.4</v>
      </c>
      <c r="W32" s="158"/>
      <c r="X32" s="123"/>
      <c r="Y32" s="161"/>
      <c r="Z32" s="158">
        <v>1457.4</v>
      </c>
      <c r="AA32" s="159" t="s">
        <v>41</v>
      </c>
      <c r="AB32" s="162"/>
      <c r="AC32" s="96" t="s">
        <v>241</v>
      </c>
    </row>
    <row r="33" spans="1:29" ht="15.75" customHeight="1" x14ac:dyDescent="0.2">
      <c r="A33" s="177">
        <v>43143</v>
      </c>
      <c r="B33" s="178">
        <v>29678963</v>
      </c>
      <c r="C33" s="159" t="s">
        <v>391</v>
      </c>
      <c r="D33" s="179" t="s">
        <v>392</v>
      </c>
      <c r="E33" s="179" t="s">
        <v>393</v>
      </c>
      <c r="F33" s="179" t="s">
        <v>394</v>
      </c>
      <c r="G33" s="113" t="s">
        <v>183</v>
      </c>
      <c r="H33" s="159" t="s">
        <v>395</v>
      </c>
      <c r="I33" s="180">
        <v>43210</v>
      </c>
      <c r="J33" s="181" t="s">
        <v>30</v>
      </c>
      <c r="K33" s="179"/>
      <c r="L33" s="179"/>
      <c r="M33" s="159" t="s">
        <v>182</v>
      </c>
      <c r="N33" s="159" t="s">
        <v>320</v>
      </c>
      <c r="O33" s="179"/>
      <c r="P33" s="179"/>
      <c r="Q33" s="179"/>
      <c r="R33" s="179"/>
      <c r="S33" s="180">
        <v>43203</v>
      </c>
      <c r="T33" s="179">
        <v>1620</v>
      </c>
      <c r="U33" s="179" t="s">
        <v>38</v>
      </c>
      <c r="V33" s="159">
        <v>1620</v>
      </c>
      <c r="W33" s="158"/>
      <c r="X33" s="123"/>
      <c r="Y33" s="161"/>
      <c r="Z33" s="158">
        <v>1620</v>
      </c>
      <c r="AA33" s="159" t="s">
        <v>41</v>
      </c>
      <c r="AB33" s="162"/>
      <c r="AC33" s="96" t="s">
        <v>241</v>
      </c>
    </row>
    <row r="34" spans="1:29" ht="15.75" customHeight="1" x14ac:dyDescent="0.2">
      <c r="A34" s="177" t="s">
        <v>310</v>
      </c>
      <c r="B34" s="178">
        <v>29557854</v>
      </c>
      <c r="C34" s="159" t="s">
        <v>396</v>
      </c>
      <c r="D34" s="179" t="s">
        <v>397</v>
      </c>
      <c r="E34" s="179" t="s">
        <v>398</v>
      </c>
      <c r="F34" s="179" t="s">
        <v>399</v>
      </c>
      <c r="G34" s="113" t="s">
        <v>183</v>
      </c>
      <c r="H34" s="159" t="s">
        <v>400</v>
      </c>
      <c r="I34" s="180">
        <v>43178</v>
      </c>
      <c r="J34" s="181" t="s">
        <v>30</v>
      </c>
      <c r="K34" s="179"/>
      <c r="L34" s="179"/>
      <c r="M34" s="159" t="s">
        <v>182</v>
      </c>
      <c r="N34" s="159" t="s">
        <v>320</v>
      </c>
      <c r="O34" s="179"/>
      <c r="P34" s="179"/>
      <c r="Q34" s="179"/>
      <c r="R34" s="179"/>
      <c r="S34" s="180">
        <v>43203</v>
      </c>
      <c r="T34" s="179">
        <v>4100</v>
      </c>
      <c r="U34" s="179" t="s">
        <v>242</v>
      </c>
      <c r="V34" s="159">
        <v>2946.25</v>
      </c>
      <c r="W34" s="158"/>
      <c r="X34" s="123"/>
      <c r="Y34" s="161"/>
      <c r="Z34" s="158">
        <v>2946.25</v>
      </c>
      <c r="AA34" s="159" t="s">
        <v>41</v>
      </c>
      <c r="AB34" s="162"/>
      <c r="AC34" s="96" t="s">
        <v>241</v>
      </c>
    </row>
    <row r="35" spans="1:29" ht="15.75" customHeight="1" x14ac:dyDescent="0.2">
      <c r="A35" s="177">
        <v>43159</v>
      </c>
      <c r="B35" s="178">
        <v>29530042</v>
      </c>
      <c r="C35" s="159" t="s">
        <v>401</v>
      </c>
      <c r="D35" s="179" t="s">
        <v>253</v>
      </c>
      <c r="E35" s="179" t="s">
        <v>402</v>
      </c>
      <c r="F35" s="179" t="s">
        <v>403</v>
      </c>
      <c r="G35" s="113" t="s">
        <v>183</v>
      </c>
      <c r="H35" s="159" t="s">
        <v>404</v>
      </c>
      <c r="I35" s="180">
        <v>43171</v>
      </c>
      <c r="J35" s="181" t="s">
        <v>30</v>
      </c>
      <c r="K35" s="179"/>
      <c r="L35" s="179"/>
      <c r="M35" s="159" t="s">
        <v>182</v>
      </c>
      <c r="N35" s="159" t="s">
        <v>299</v>
      </c>
      <c r="O35" s="179"/>
      <c r="P35" s="179"/>
      <c r="Q35" s="179"/>
      <c r="R35" s="179"/>
      <c r="S35" s="180">
        <v>43175</v>
      </c>
      <c r="T35" s="179">
        <v>1457.4</v>
      </c>
      <c r="U35" s="179" t="s">
        <v>38</v>
      </c>
      <c r="V35" s="159">
        <v>1457.4</v>
      </c>
      <c r="W35" s="158"/>
      <c r="X35" s="123" t="s">
        <v>148</v>
      </c>
      <c r="Y35" s="161"/>
      <c r="Z35" s="158">
        <v>1457.4</v>
      </c>
      <c r="AA35" s="159" t="s">
        <v>41</v>
      </c>
      <c r="AB35" s="162"/>
      <c r="AC35" s="96" t="s">
        <v>241</v>
      </c>
    </row>
    <row r="36" spans="1:29" ht="15.75" customHeight="1" x14ac:dyDescent="0.2">
      <c r="A36" s="177">
        <v>42823</v>
      </c>
      <c r="B36" s="178">
        <v>28947911</v>
      </c>
      <c r="C36" s="159" t="s">
        <v>405</v>
      </c>
      <c r="D36" s="179" t="s">
        <v>253</v>
      </c>
      <c r="E36" s="179" t="s">
        <v>406</v>
      </c>
      <c r="F36" s="179" t="s">
        <v>407</v>
      </c>
      <c r="G36" s="113" t="s">
        <v>183</v>
      </c>
      <c r="H36" s="159" t="s">
        <v>408</v>
      </c>
      <c r="I36" s="180">
        <v>42999</v>
      </c>
      <c r="J36" s="181" t="s">
        <v>30</v>
      </c>
      <c r="K36" s="179"/>
      <c r="L36" s="179"/>
      <c r="M36" s="159" t="s">
        <v>182</v>
      </c>
      <c r="N36" s="159" t="s">
        <v>409</v>
      </c>
      <c r="O36" s="179"/>
      <c r="P36" s="179"/>
      <c r="Q36" s="179"/>
      <c r="R36" s="179"/>
      <c r="S36" s="180">
        <v>43000</v>
      </c>
      <c r="T36" s="179">
        <v>1457.4</v>
      </c>
      <c r="U36" s="179" t="s">
        <v>38</v>
      </c>
      <c r="V36" s="159">
        <v>1457.4</v>
      </c>
      <c r="W36" s="158"/>
      <c r="X36" s="123" t="s">
        <v>148</v>
      </c>
      <c r="Y36" s="161"/>
      <c r="Z36" s="158">
        <v>1457.4</v>
      </c>
      <c r="AA36" s="159" t="s">
        <v>41</v>
      </c>
      <c r="AB36" s="162"/>
      <c r="AC36" s="96" t="s">
        <v>241</v>
      </c>
    </row>
    <row r="37" spans="1:29" ht="15.75" customHeight="1" x14ac:dyDescent="0.2">
      <c r="A37" s="177" t="s">
        <v>310</v>
      </c>
      <c r="B37" s="178">
        <v>26578405</v>
      </c>
      <c r="C37" s="159" t="s">
        <v>578</v>
      </c>
      <c r="D37" s="179" t="s">
        <v>306</v>
      </c>
      <c r="E37" s="179" t="s">
        <v>579</v>
      </c>
      <c r="F37" s="179" t="s">
        <v>580</v>
      </c>
      <c r="G37" s="113" t="s">
        <v>183</v>
      </c>
      <c r="H37" s="159" t="s">
        <v>581</v>
      </c>
      <c r="I37" s="180">
        <v>42325</v>
      </c>
      <c r="J37" s="181" t="s">
        <v>30</v>
      </c>
      <c r="K37" s="179"/>
      <c r="L37" s="179"/>
      <c r="M37" s="159" t="s">
        <v>184</v>
      </c>
      <c r="N37" s="159" t="s">
        <v>582</v>
      </c>
      <c r="O37" s="179"/>
      <c r="P37" s="179"/>
      <c r="Q37" s="179"/>
      <c r="R37" s="179"/>
      <c r="S37" s="180">
        <v>42391</v>
      </c>
      <c r="T37" s="179">
        <v>1800</v>
      </c>
      <c r="U37" s="179" t="s">
        <v>38</v>
      </c>
      <c r="V37" s="159">
        <v>1800</v>
      </c>
      <c r="W37" s="158"/>
      <c r="X37" s="123"/>
      <c r="Y37" s="161"/>
      <c r="Z37" s="158">
        <v>1800</v>
      </c>
      <c r="AA37" s="159" t="s">
        <v>41</v>
      </c>
      <c r="AB37" s="195"/>
    </row>
    <row r="38" spans="1:29" ht="15.75" customHeight="1" x14ac:dyDescent="0.2">
      <c r="A38" s="177">
        <v>42929</v>
      </c>
      <c r="B38" s="178">
        <v>29169520</v>
      </c>
      <c r="C38" s="159" t="s">
        <v>415</v>
      </c>
      <c r="D38" s="179" t="s">
        <v>259</v>
      </c>
      <c r="E38" s="179" t="s">
        <v>416</v>
      </c>
      <c r="F38" s="179" t="s">
        <v>417</v>
      </c>
      <c r="G38" s="113" t="s">
        <v>183</v>
      </c>
      <c r="H38" s="159" t="s">
        <v>418</v>
      </c>
      <c r="I38" s="180">
        <v>43059</v>
      </c>
      <c r="J38" s="181" t="s">
        <v>31</v>
      </c>
      <c r="K38" s="179" t="s">
        <v>30</v>
      </c>
      <c r="L38" s="179"/>
      <c r="M38" s="159" t="s">
        <v>39</v>
      </c>
      <c r="N38" s="159">
        <v>84840</v>
      </c>
      <c r="O38" s="179" t="s">
        <v>182</v>
      </c>
      <c r="P38" s="179" t="s">
        <v>419</v>
      </c>
      <c r="Q38" s="179"/>
      <c r="R38" s="179"/>
      <c r="S38" s="180">
        <v>43109</v>
      </c>
      <c r="T38" s="179">
        <v>2691.18</v>
      </c>
      <c r="U38" s="179" t="s">
        <v>34</v>
      </c>
      <c r="V38" s="159">
        <v>2368.16</v>
      </c>
      <c r="W38" s="194"/>
      <c r="X38" s="123"/>
      <c r="Y38" s="161">
        <v>1184.08</v>
      </c>
      <c r="Z38" s="158">
        <v>1184.08</v>
      </c>
      <c r="AA38" s="172" t="s">
        <v>41</v>
      </c>
      <c r="AB38" s="162"/>
    </row>
    <row r="39" spans="1:29" ht="15.75" customHeight="1" x14ac:dyDescent="0.2">
      <c r="A39" s="177">
        <v>42762</v>
      </c>
      <c r="B39" s="178">
        <v>28397155</v>
      </c>
      <c r="C39" s="159" t="s">
        <v>420</v>
      </c>
      <c r="D39" s="179" t="s">
        <v>322</v>
      </c>
      <c r="E39" s="179" t="s">
        <v>421</v>
      </c>
      <c r="F39" s="179" t="s">
        <v>422</v>
      </c>
      <c r="G39" s="113" t="s">
        <v>183</v>
      </c>
      <c r="H39" s="159" t="s">
        <v>423</v>
      </c>
      <c r="I39" s="180">
        <v>42835</v>
      </c>
      <c r="J39" s="202" t="s">
        <v>31</v>
      </c>
      <c r="K39" s="179" t="s">
        <v>30</v>
      </c>
      <c r="L39" s="179" t="s">
        <v>156</v>
      </c>
      <c r="M39" s="159" t="s">
        <v>39</v>
      </c>
      <c r="N39" s="159" t="s">
        <v>413</v>
      </c>
      <c r="O39" s="179" t="s">
        <v>182</v>
      </c>
      <c r="P39" s="179"/>
      <c r="Q39" s="179"/>
      <c r="R39" s="179"/>
      <c r="S39" s="180">
        <v>42937</v>
      </c>
      <c r="T39" s="179">
        <v>2640</v>
      </c>
      <c r="U39" s="179" t="s">
        <v>34</v>
      </c>
      <c r="V39" s="159">
        <v>2260.85</v>
      </c>
      <c r="W39" s="158"/>
      <c r="X39" s="123"/>
      <c r="Y39" s="193">
        <v>1130.43</v>
      </c>
      <c r="Z39" s="194">
        <v>1130.43</v>
      </c>
      <c r="AA39" s="159" t="s">
        <v>41</v>
      </c>
      <c r="AB39" s="192" t="s">
        <v>370</v>
      </c>
    </row>
    <row r="40" spans="1:29" ht="15.75" customHeight="1" x14ac:dyDescent="0.2">
      <c r="A40" s="177">
        <v>42851</v>
      </c>
      <c r="B40" s="178">
        <v>28683744</v>
      </c>
      <c r="C40" s="159" t="s">
        <v>425</v>
      </c>
      <c r="D40" s="179" t="s">
        <v>253</v>
      </c>
      <c r="E40" s="179" t="s">
        <v>426</v>
      </c>
      <c r="F40" s="179" t="s">
        <v>403</v>
      </c>
      <c r="G40" s="113" t="s">
        <v>183</v>
      </c>
      <c r="H40" s="159" t="s">
        <v>427</v>
      </c>
      <c r="I40" s="180">
        <v>42922</v>
      </c>
      <c r="J40" s="181" t="s">
        <v>30</v>
      </c>
      <c r="K40" s="179"/>
      <c r="L40" s="179"/>
      <c r="M40" s="159" t="s">
        <v>184</v>
      </c>
      <c r="N40" s="159" t="s">
        <v>428</v>
      </c>
      <c r="O40" s="179"/>
      <c r="P40" s="179"/>
      <c r="Q40" s="179"/>
      <c r="R40" s="179"/>
      <c r="S40" s="180">
        <v>42937</v>
      </c>
      <c r="T40" s="179">
        <v>1457.4</v>
      </c>
      <c r="U40" s="179" t="s">
        <v>38</v>
      </c>
      <c r="V40" s="159">
        <v>1457.4</v>
      </c>
      <c r="W40" s="158"/>
      <c r="X40" s="123"/>
      <c r="Y40" s="161"/>
      <c r="Z40" s="158">
        <v>1457.4</v>
      </c>
      <c r="AA40" s="159" t="s">
        <v>41</v>
      </c>
      <c r="AB40" s="162"/>
    </row>
    <row r="41" spans="1:29" ht="15.75" customHeight="1" x14ac:dyDescent="0.2">
      <c r="A41" s="177">
        <v>42829</v>
      </c>
      <c r="B41" s="178">
        <v>28383105</v>
      </c>
      <c r="C41" s="159" t="s">
        <v>291</v>
      </c>
      <c r="D41" s="179" t="s">
        <v>270</v>
      </c>
      <c r="E41" s="179" t="s">
        <v>292</v>
      </c>
      <c r="F41" s="179" t="s">
        <v>293</v>
      </c>
      <c r="G41" s="113" t="s">
        <v>183</v>
      </c>
      <c r="H41" s="159" t="s">
        <v>429</v>
      </c>
      <c r="I41" s="180">
        <v>42831</v>
      </c>
      <c r="J41" s="181" t="s">
        <v>30</v>
      </c>
      <c r="K41" s="179"/>
      <c r="L41" s="179"/>
      <c r="M41" s="159" t="s">
        <v>182</v>
      </c>
      <c r="N41" s="159" t="s">
        <v>274</v>
      </c>
      <c r="O41" s="179"/>
      <c r="P41" s="179"/>
      <c r="Q41" s="179"/>
      <c r="R41" s="179"/>
      <c r="S41" s="180">
        <v>43011</v>
      </c>
      <c r="T41" s="179">
        <v>784</v>
      </c>
      <c r="U41" s="179" t="s">
        <v>34</v>
      </c>
      <c r="V41" s="159">
        <v>686.76</v>
      </c>
      <c r="W41" s="158"/>
      <c r="X41" s="123"/>
      <c r="Y41" s="161"/>
      <c r="Z41" s="158">
        <v>686.76</v>
      </c>
      <c r="AA41" s="159" t="s">
        <v>41</v>
      </c>
      <c r="AB41" s="162"/>
    </row>
    <row r="42" spans="1:29" ht="15.75" customHeight="1" x14ac:dyDescent="0.2">
      <c r="A42" s="177">
        <v>42845</v>
      </c>
      <c r="B42" s="204">
        <v>28981665</v>
      </c>
      <c r="C42" s="159" t="s">
        <v>430</v>
      </c>
      <c r="D42" s="179" t="s">
        <v>306</v>
      </c>
      <c r="E42" s="179" t="s">
        <v>431</v>
      </c>
      <c r="F42" s="179" t="s">
        <v>432</v>
      </c>
      <c r="G42" s="113" t="s">
        <v>183</v>
      </c>
      <c r="H42" s="159" t="s">
        <v>433</v>
      </c>
      <c r="I42" s="180">
        <v>42940</v>
      </c>
      <c r="J42" s="181" t="s">
        <v>30</v>
      </c>
      <c r="K42" s="179"/>
      <c r="L42" s="179"/>
      <c r="M42" s="159" t="s">
        <v>184</v>
      </c>
      <c r="N42" s="159"/>
      <c r="O42" s="173" t="s">
        <v>156</v>
      </c>
      <c r="P42" s="179"/>
      <c r="Q42" s="179"/>
      <c r="R42" s="179"/>
      <c r="S42" s="180">
        <v>42944</v>
      </c>
      <c r="T42" s="179">
        <v>1920</v>
      </c>
      <c r="U42" s="179" t="s">
        <v>38</v>
      </c>
      <c r="V42" s="159">
        <v>1920</v>
      </c>
      <c r="W42" s="158"/>
      <c r="X42" s="123"/>
      <c r="Y42" s="161"/>
      <c r="Z42" s="158">
        <v>1920</v>
      </c>
      <c r="AA42" s="159" t="s">
        <v>41</v>
      </c>
      <c r="AB42" s="192" t="s">
        <v>723</v>
      </c>
    </row>
    <row r="43" spans="1:29" ht="15.75" customHeight="1" x14ac:dyDescent="0.2">
      <c r="A43" s="177">
        <v>42860</v>
      </c>
      <c r="B43" s="178">
        <v>28630200</v>
      </c>
      <c r="C43" s="159" t="s">
        <v>434</v>
      </c>
      <c r="D43" s="179" t="s">
        <v>246</v>
      </c>
      <c r="E43" s="179" t="s">
        <v>435</v>
      </c>
      <c r="F43" s="179" t="s">
        <v>436</v>
      </c>
      <c r="G43" s="113" t="s">
        <v>183</v>
      </c>
      <c r="H43" s="159" t="s">
        <v>437</v>
      </c>
      <c r="I43" s="180">
        <v>42905</v>
      </c>
      <c r="J43" s="181" t="s">
        <v>30</v>
      </c>
      <c r="K43" s="179"/>
      <c r="L43" s="179"/>
      <c r="M43" s="159" t="s">
        <v>182</v>
      </c>
      <c r="N43" s="159" t="s">
        <v>268</v>
      </c>
      <c r="O43" s="179"/>
      <c r="P43" s="179"/>
      <c r="Q43" s="179"/>
      <c r="R43" s="179"/>
      <c r="S43" s="180">
        <v>42941</v>
      </c>
      <c r="T43" s="179">
        <v>2450</v>
      </c>
      <c r="U43" s="179" t="s">
        <v>242</v>
      </c>
      <c r="V43" s="159">
        <v>1925.04</v>
      </c>
      <c r="W43" s="158"/>
      <c r="X43" s="123"/>
      <c r="Y43" s="161"/>
      <c r="Z43" s="158">
        <v>1925.04</v>
      </c>
      <c r="AA43" s="159" t="s">
        <v>41</v>
      </c>
      <c r="AB43" s="162"/>
    </row>
    <row r="44" spans="1:29" ht="15.75" customHeight="1" x14ac:dyDescent="0.2">
      <c r="A44" s="177">
        <v>42847</v>
      </c>
      <c r="B44" s="178">
        <v>28675302</v>
      </c>
      <c r="C44" s="159" t="s">
        <v>438</v>
      </c>
      <c r="D44" s="179" t="s">
        <v>359</v>
      </c>
      <c r="E44" s="179" t="s">
        <v>439</v>
      </c>
      <c r="F44" s="179" t="s">
        <v>440</v>
      </c>
      <c r="G44" s="113" t="s">
        <v>183</v>
      </c>
      <c r="H44" s="159" t="s">
        <v>441</v>
      </c>
      <c r="I44" s="180">
        <v>42920</v>
      </c>
      <c r="J44" s="181" t="s">
        <v>30</v>
      </c>
      <c r="K44" s="179"/>
      <c r="L44" s="179"/>
      <c r="M44" s="159" t="s">
        <v>182</v>
      </c>
      <c r="N44" s="159" t="s">
        <v>442</v>
      </c>
      <c r="O44" s="179"/>
      <c r="P44" s="179"/>
      <c r="Q44" s="179"/>
      <c r="R44" s="179"/>
      <c r="S44" s="180">
        <v>42944</v>
      </c>
      <c r="T44" s="179">
        <v>1920</v>
      </c>
      <c r="U44" s="179" t="s">
        <v>38</v>
      </c>
      <c r="V44" s="159">
        <v>1920</v>
      </c>
      <c r="W44" s="158"/>
      <c r="X44" s="123"/>
      <c r="Y44" s="161"/>
      <c r="Z44" s="158">
        <v>1920</v>
      </c>
      <c r="AA44" s="159" t="s">
        <v>41</v>
      </c>
      <c r="AB44" s="162"/>
    </row>
    <row r="45" spans="1:29" ht="15.75" customHeight="1" x14ac:dyDescent="0.2">
      <c r="A45" s="177">
        <v>42849</v>
      </c>
      <c r="B45" s="204">
        <v>28727726</v>
      </c>
      <c r="C45" s="159" t="s">
        <v>443</v>
      </c>
      <c r="D45" s="179" t="s">
        <v>276</v>
      </c>
      <c r="E45" s="179" t="s">
        <v>444</v>
      </c>
      <c r="F45" s="179" t="s">
        <v>445</v>
      </c>
      <c r="G45" s="113" t="s">
        <v>183</v>
      </c>
      <c r="H45" s="159" t="s">
        <v>446</v>
      </c>
      <c r="I45" s="180">
        <v>42936</v>
      </c>
      <c r="J45" s="181" t="s">
        <v>30</v>
      </c>
      <c r="K45" s="179"/>
      <c r="L45" s="179"/>
      <c r="M45" s="159" t="s">
        <v>182</v>
      </c>
      <c r="N45" s="159" t="s">
        <v>336</v>
      </c>
      <c r="O45" s="179"/>
      <c r="P45" s="179"/>
      <c r="Q45" s="179"/>
      <c r="R45" s="179"/>
      <c r="S45" s="180">
        <v>42951</v>
      </c>
      <c r="T45" s="179">
        <v>2250</v>
      </c>
      <c r="U45" s="179" t="s">
        <v>242</v>
      </c>
      <c r="V45" s="159">
        <v>1720.71</v>
      </c>
      <c r="W45" s="158"/>
      <c r="X45" s="123"/>
      <c r="Y45" s="161"/>
      <c r="Z45" s="158">
        <v>1720.71</v>
      </c>
      <c r="AA45" s="159" t="s">
        <v>41</v>
      </c>
      <c r="AB45" s="162"/>
    </row>
    <row r="46" spans="1:29" ht="15.75" customHeight="1" x14ac:dyDescent="0.2">
      <c r="A46" s="177">
        <v>42885</v>
      </c>
      <c r="B46" s="178">
        <v>29107561</v>
      </c>
      <c r="C46" s="159" t="s">
        <v>447</v>
      </c>
      <c r="D46" s="179" t="s">
        <v>259</v>
      </c>
      <c r="E46" s="179" t="s">
        <v>448</v>
      </c>
      <c r="F46" s="179" t="s">
        <v>449</v>
      </c>
      <c r="G46" s="113" t="s">
        <v>183</v>
      </c>
      <c r="H46" s="159" t="s">
        <v>450</v>
      </c>
      <c r="I46" s="180">
        <v>43034</v>
      </c>
      <c r="J46" s="181" t="s">
        <v>30</v>
      </c>
      <c r="K46" s="179"/>
      <c r="L46" s="179"/>
      <c r="M46" s="159" t="s">
        <v>182</v>
      </c>
      <c r="N46" s="159" t="s">
        <v>451</v>
      </c>
      <c r="O46" s="179"/>
      <c r="P46" s="179"/>
      <c r="Q46" s="179"/>
      <c r="R46" s="179"/>
      <c r="S46" s="180">
        <v>42962</v>
      </c>
      <c r="T46" s="179">
        <v>5382.36</v>
      </c>
      <c r="U46" s="179" t="s">
        <v>34</v>
      </c>
      <c r="V46" s="159">
        <v>4853.3500000000004</v>
      </c>
      <c r="W46" s="158"/>
      <c r="X46" s="123"/>
      <c r="Y46" s="161"/>
      <c r="Z46" s="158">
        <v>4853.3500000000004</v>
      </c>
      <c r="AA46" s="159" t="s">
        <v>41</v>
      </c>
      <c r="AB46" s="162"/>
    </row>
    <row r="47" spans="1:29" ht="15.75" customHeight="1" x14ac:dyDescent="0.2">
      <c r="A47" s="177">
        <v>42919</v>
      </c>
      <c r="B47" s="178">
        <v>28396319</v>
      </c>
      <c r="C47" s="159" t="s">
        <v>452</v>
      </c>
      <c r="D47" s="179" t="s">
        <v>246</v>
      </c>
      <c r="E47" s="179" t="s">
        <v>453</v>
      </c>
      <c r="F47" s="179" t="s">
        <v>454</v>
      </c>
      <c r="G47" s="113" t="s">
        <v>183</v>
      </c>
      <c r="H47" s="159" t="s">
        <v>455</v>
      </c>
      <c r="I47" s="180">
        <v>42835</v>
      </c>
      <c r="J47" s="181" t="s">
        <v>30</v>
      </c>
      <c r="K47" s="179"/>
      <c r="L47" s="179"/>
      <c r="M47" s="159" t="s">
        <v>207</v>
      </c>
      <c r="N47" s="159" t="s">
        <v>456</v>
      </c>
      <c r="O47" s="179"/>
      <c r="P47" s="179"/>
      <c r="Q47" s="179"/>
      <c r="R47" s="179"/>
      <c r="S47" s="180">
        <v>42969</v>
      </c>
      <c r="T47" s="179">
        <v>3300</v>
      </c>
      <c r="U47" s="179" t="s">
        <v>242</v>
      </c>
      <c r="V47" s="159">
        <v>2634.1</v>
      </c>
      <c r="W47" s="158"/>
      <c r="X47" s="123"/>
      <c r="Y47" s="161"/>
      <c r="Z47" s="158">
        <v>2634.1</v>
      </c>
      <c r="AA47" s="159" t="s">
        <v>41</v>
      </c>
      <c r="AB47" s="162"/>
    </row>
    <row r="48" spans="1:29" ht="15.75" customHeight="1" x14ac:dyDescent="0.2">
      <c r="A48" s="177">
        <v>42891</v>
      </c>
      <c r="B48" s="178">
        <v>28793872</v>
      </c>
      <c r="C48" s="159" t="s">
        <v>457</v>
      </c>
      <c r="D48" s="179" t="s">
        <v>253</v>
      </c>
      <c r="E48" s="179" t="s">
        <v>458</v>
      </c>
      <c r="F48" s="179" t="s">
        <v>459</v>
      </c>
      <c r="G48" s="113" t="s">
        <v>183</v>
      </c>
      <c r="H48" s="159" t="s">
        <v>460</v>
      </c>
      <c r="I48" s="180">
        <v>42956</v>
      </c>
      <c r="J48" s="181" t="s">
        <v>30</v>
      </c>
      <c r="K48" s="179"/>
      <c r="L48" s="179"/>
      <c r="M48" s="159" t="s">
        <v>182</v>
      </c>
      <c r="N48" s="159" t="s">
        <v>326</v>
      </c>
      <c r="O48" s="179"/>
      <c r="P48" s="179"/>
      <c r="Q48" s="179"/>
      <c r="R48" s="179"/>
      <c r="S48" s="180">
        <v>42972</v>
      </c>
      <c r="T48" s="179">
        <v>1704</v>
      </c>
      <c r="U48" s="179" t="s">
        <v>38</v>
      </c>
      <c r="V48" s="159">
        <v>1704</v>
      </c>
      <c r="W48" s="158"/>
      <c r="X48" s="123"/>
      <c r="Y48" s="161"/>
      <c r="Z48" s="158">
        <v>1704</v>
      </c>
      <c r="AA48" s="159" t="s">
        <v>41</v>
      </c>
      <c r="AB48" s="162"/>
    </row>
    <row r="49" spans="1:28" ht="15.75" customHeight="1" x14ac:dyDescent="0.2">
      <c r="A49" s="177">
        <v>42824</v>
      </c>
      <c r="B49" s="178">
        <v>28797179</v>
      </c>
      <c r="C49" s="159" t="s">
        <v>461</v>
      </c>
      <c r="D49" s="179" t="s">
        <v>359</v>
      </c>
      <c r="E49" s="179" t="s">
        <v>439</v>
      </c>
      <c r="F49" s="179" t="s">
        <v>440</v>
      </c>
      <c r="G49" s="113" t="s">
        <v>183</v>
      </c>
      <c r="H49" s="159" t="s">
        <v>462</v>
      </c>
      <c r="I49" s="180">
        <v>42957</v>
      </c>
      <c r="J49" s="181" t="s">
        <v>30</v>
      </c>
      <c r="K49" s="179"/>
      <c r="L49" s="179"/>
      <c r="M49" s="159" t="s">
        <v>182</v>
      </c>
      <c r="N49" s="159" t="s">
        <v>463</v>
      </c>
      <c r="O49" s="179"/>
      <c r="P49" s="179"/>
      <c r="Q49" s="179"/>
      <c r="R49" s="179"/>
      <c r="S49" s="180">
        <v>42993</v>
      </c>
      <c r="T49" s="179">
        <v>1600</v>
      </c>
      <c r="U49" s="179" t="s">
        <v>38</v>
      </c>
      <c r="V49" s="159">
        <v>1600</v>
      </c>
      <c r="W49" s="158"/>
      <c r="X49" s="123"/>
      <c r="Y49" s="161"/>
      <c r="Z49" s="158">
        <v>1600</v>
      </c>
      <c r="AA49" s="159" t="s">
        <v>41</v>
      </c>
      <c r="AB49" s="162"/>
    </row>
    <row r="50" spans="1:28" ht="15.75" customHeight="1" x14ac:dyDescent="0.2">
      <c r="A50" s="177">
        <v>42926</v>
      </c>
      <c r="B50" s="178">
        <v>29034537</v>
      </c>
      <c r="C50" s="159" t="s">
        <v>464</v>
      </c>
      <c r="D50" s="179" t="s">
        <v>270</v>
      </c>
      <c r="E50" s="179" t="s">
        <v>465</v>
      </c>
      <c r="F50" s="179" t="s">
        <v>466</v>
      </c>
      <c r="G50" s="113" t="s">
        <v>183</v>
      </c>
      <c r="H50" s="159" t="s">
        <v>467</v>
      </c>
      <c r="I50" s="180">
        <v>43024</v>
      </c>
      <c r="J50" s="181" t="s">
        <v>30</v>
      </c>
      <c r="K50" s="179"/>
      <c r="L50" s="179"/>
      <c r="M50" s="159" t="s">
        <v>182</v>
      </c>
      <c r="N50" s="159" t="s">
        <v>468</v>
      </c>
      <c r="O50" s="179"/>
      <c r="P50" s="179"/>
      <c r="Q50" s="179"/>
      <c r="R50" s="179"/>
      <c r="S50" s="180">
        <v>43000</v>
      </c>
      <c r="T50" s="179">
        <v>2800</v>
      </c>
      <c r="U50" s="179" t="s">
        <v>38</v>
      </c>
      <c r="V50" s="159">
        <v>2800</v>
      </c>
      <c r="W50" s="158"/>
      <c r="X50" s="123"/>
      <c r="Y50" s="161"/>
      <c r="Z50" s="158">
        <v>2800</v>
      </c>
      <c r="AA50" s="159" t="s">
        <v>41</v>
      </c>
      <c r="AB50" s="162"/>
    </row>
    <row r="51" spans="1:28" ht="15.75" customHeight="1" x14ac:dyDescent="0.2">
      <c r="A51" s="177">
        <v>42895</v>
      </c>
      <c r="B51" s="178">
        <v>28807009</v>
      </c>
      <c r="C51" s="159" t="s">
        <v>469</v>
      </c>
      <c r="D51" s="179" t="s">
        <v>253</v>
      </c>
      <c r="E51" s="179" t="s">
        <v>470</v>
      </c>
      <c r="F51" s="179" t="s">
        <v>471</v>
      </c>
      <c r="G51" s="113" t="s">
        <v>183</v>
      </c>
      <c r="H51" s="159" t="s">
        <v>472</v>
      </c>
      <c r="I51" s="180">
        <v>42961</v>
      </c>
      <c r="J51" s="181" t="s">
        <v>30</v>
      </c>
      <c r="K51" s="179"/>
      <c r="L51" s="179"/>
      <c r="M51" s="159" t="s">
        <v>182</v>
      </c>
      <c r="N51" s="159" t="s">
        <v>341</v>
      </c>
      <c r="O51" s="179"/>
      <c r="P51" s="179"/>
      <c r="Q51" s="179"/>
      <c r="R51" s="179"/>
      <c r="S51" s="180">
        <v>42958</v>
      </c>
      <c r="T51" s="179">
        <v>1656.3</v>
      </c>
      <c r="U51" s="179" t="s">
        <v>38</v>
      </c>
      <c r="V51" s="159">
        <v>1656.3</v>
      </c>
      <c r="W51" s="158"/>
      <c r="X51" s="123" t="s">
        <v>148</v>
      </c>
      <c r="Y51" s="161"/>
      <c r="Z51" s="158">
        <v>1656.3</v>
      </c>
      <c r="AA51" s="159" t="s">
        <v>41</v>
      </c>
      <c r="AB51" s="162"/>
    </row>
    <row r="52" spans="1:28" ht="15.75" customHeight="1" x14ac:dyDescent="0.2">
      <c r="A52" s="177">
        <v>42916</v>
      </c>
      <c r="B52" s="178">
        <v>28994345</v>
      </c>
      <c r="C52" s="159" t="s">
        <v>473</v>
      </c>
      <c r="D52" s="179" t="s">
        <v>312</v>
      </c>
      <c r="E52" s="179" t="s">
        <v>474</v>
      </c>
      <c r="F52" s="179" t="s">
        <v>475</v>
      </c>
      <c r="G52" s="113" t="s">
        <v>183</v>
      </c>
      <c r="H52" s="159" t="s">
        <v>476</v>
      </c>
      <c r="I52" s="180">
        <v>43018</v>
      </c>
      <c r="J52" s="181" t="s">
        <v>30</v>
      </c>
      <c r="K52" s="179"/>
      <c r="L52" s="179"/>
      <c r="M52" s="159" t="s">
        <v>184</v>
      </c>
      <c r="N52" s="159" t="s">
        <v>477</v>
      </c>
      <c r="O52" s="179"/>
      <c r="P52" s="179"/>
      <c r="Q52" s="179"/>
      <c r="R52" s="179"/>
      <c r="S52" s="180">
        <v>43000</v>
      </c>
      <c r="T52" s="179">
        <v>2145.6</v>
      </c>
      <c r="U52" s="179" t="s">
        <v>38</v>
      </c>
      <c r="V52" s="159">
        <v>2145.6</v>
      </c>
      <c r="W52" s="158"/>
      <c r="X52" s="123"/>
      <c r="Y52" s="161"/>
      <c r="Z52" s="158">
        <v>2145.6</v>
      </c>
      <c r="AA52" s="159" t="s">
        <v>41</v>
      </c>
      <c r="AB52" s="162"/>
    </row>
    <row r="53" spans="1:28" ht="15.75" customHeight="1" x14ac:dyDescent="0.2">
      <c r="A53" s="177">
        <v>42867</v>
      </c>
      <c r="B53" s="204">
        <v>28356278</v>
      </c>
      <c r="C53" s="159" t="s">
        <v>478</v>
      </c>
      <c r="D53" s="179" t="s">
        <v>479</v>
      </c>
      <c r="E53" s="179" t="s">
        <v>480</v>
      </c>
      <c r="F53" s="179" t="s">
        <v>481</v>
      </c>
      <c r="G53" s="113" t="s">
        <v>183</v>
      </c>
      <c r="H53" s="159" t="s">
        <v>482</v>
      </c>
      <c r="I53" s="180">
        <v>42823</v>
      </c>
      <c r="J53" s="181" t="s">
        <v>30</v>
      </c>
      <c r="K53" s="179"/>
      <c r="L53" s="179"/>
      <c r="M53" s="159" t="s">
        <v>182</v>
      </c>
      <c r="N53" s="159" t="s">
        <v>483</v>
      </c>
      <c r="O53" s="179"/>
      <c r="P53" s="179"/>
      <c r="Q53" s="179"/>
      <c r="R53" s="179"/>
      <c r="S53" s="180">
        <v>42956</v>
      </c>
      <c r="T53" s="179">
        <v>5000</v>
      </c>
      <c r="U53" s="179" t="s">
        <v>242</v>
      </c>
      <c r="V53" s="159">
        <v>3991.06</v>
      </c>
      <c r="W53" s="158"/>
      <c r="X53" s="123"/>
      <c r="Y53" s="161"/>
      <c r="Z53" s="158">
        <v>3991.06</v>
      </c>
      <c r="AA53" s="159" t="s">
        <v>41</v>
      </c>
      <c r="AB53" s="162"/>
    </row>
    <row r="54" spans="1:28" ht="15.75" customHeight="1" x14ac:dyDescent="0.2">
      <c r="A54" s="177">
        <v>42877</v>
      </c>
      <c r="B54" s="204">
        <v>28490512</v>
      </c>
      <c r="C54" s="159" t="s">
        <v>484</v>
      </c>
      <c r="D54" s="179" t="s">
        <v>479</v>
      </c>
      <c r="E54" s="179" t="s">
        <v>480</v>
      </c>
      <c r="F54" s="179" t="s">
        <v>481</v>
      </c>
      <c r="G54" s="113" t="s">
        <v>183</v>
      </c>
      <c r="H54" s="159" t="s">
        <v>485</v>
      </c>
      <c r="I54" s="180">
        <v>42865</v>
      </c>
      <c r="J54" s="181" t="s">
        <v>30</v>
      </c>
      <c r="K54" s="179"/>
      <c r="L54" s="179"/>
      <c r="M54" s="159" t="s">
        <v>182</v>
      </c>
      <c r="N54" s="159" t="s">
        <v>483</v>
      </c>
      <c r="O54" s="179"/>
      <c r="P54" s="179"/>
      <c r="Q54" s="179"/>
      <c r="R54" s="179"/>
      <c r="S54" s="180">
        <v>42956</v>
      </c>
      <c r="T54" s="179">
        <v>5000</v>
      </c>
      <c r="U54" s="179" t="s">
        <v>242</v>
      </c>
      <c r="V54" s="159">
        <v>3908.39</v>
      </c>
      <c r="W54" s="158"/>
      <c r="X54" s="123"/>
      <c r="Y54" s="161"/>
      <c r="Z54" s="158">
        <v>3908.39</v>
      </c>
      <c r="AA54" s="159" t="s">
        <v>41</v>
      </c>
      <c r="AB54" s="162"/>
    </row>
    <row r="55" spans="1:28" ht="15.75" customHeight="1" x14ac:dyDescent="0.2">
      <c r="A55" s="177">
        <v>42898</v>
      </c>
      <c r="B55" s="178">
        <v>28424258</v>
      </c>
      <c r="C55" s="159" t="s">
        <v>486</v>
      </c>
      <c r="D55" s="179" t="s">
        <v>479</v>
      </c>
      <c r="E55" s="179" t="s">
        <v>487</v>
      </c>
      <c r="F55" s="179" t="s">
        <v>488</v>
      </c>
      <c r="G55" s="113" t="s">
        <v>183</v>
      </c>
      <c r="H55" s="159" t="s">
        <v>489</v>
      </c>
      <c r="I55" s="180">
        <v>42844</v>
      </c>
      <c r="J55" s="181" t="s">
        <v>30</v>
      </c>
      <c r="K55" s="179"/>
      <c r="L55" s="179"/>
      <c r="M55" s="159" t="s">
        <v>182</v>
      </c>
      <c r="N55" s="159" t="s">
        <v>483</v>
      </c>
      <c r="O55" s="179"/>
      <c r="P55" s="179"/>
      <c r="Q55" s="179"/>
      <c r="R55" s="179"/>
      <c r="S55" s="180">
        <v>42956</v>
      </c>
      <c r="T55" s="179">
        <v>5000</v>
      </c>
      <c r="U55" s="179" t="s">
        <v>242</v>
      </c>
      <c r="V55" s="159">
        <v>3841.43</v>
      </c>
      <c r="W55" s="158"/>
      <c r="X55" s="123"/>
      <c r="Y55" s="161"/>
      <c r="Z55" s="158">
        <v>3841.43</v>
      </c>
      <c r="AA55" s="159" t="s">
        <v>41</v>
      </c>
      <c r="AB55" s="162"/>
    </row>
    <row r="56" spans="1:28" ht="15.75" customHeight="1" x14ac:dyDescent="0.2">
      <c r="A56" s="177">
        <v>42850</v>
      </c>
      <c r="B56" s="204">
        <v>28679527</v>
      </c>
      <c r="C56" s="159" t="s">
        <v>490</v>
      </c>
      <c r="D56" s="179" t="s">
        <v>491</v>
      </c>
      <c r="E56" s="179" t="s">
        <v>492</v>
      </c>
      <c r="F56" s="179" t="s">
        <v>493</v>
      </c>
      <c r="G56" s="113" t="s">
        <v>183</v>
      </c>
      <c r="H56" s="159" t="s">
        <v>494</v>
      </c>
      <c r="I56" s="180">
        <v>42962</v>
      </c>
      <c r="J56" s="181" t="s">
        <v>30</v>
      </c>
      <c r="K56" s="179" t="s">
        <v>31</v>
      </c>
      <c r="L56" s="179"/>
      <c r="M56" s="159" t="s">
        <v>182</v>
      </c>
      <c r="N56" s="159" t="s">
        <v>290</v>
      </c>
      <c r="O56" s="179" t="s">
        <v>39</v>
      </c>
      <c r="P56" s="179" t="s">
        <v>495</v>
      </c>
      <c r="Q56" s="179"/>
      <c r="R56" s="179"/>
      <c r="S56" s="180">
        <v>42926</v>
      </c>
      <c r="T56" s="179">
        <v>2530</v>
      </c>
      <c r="U56" s="179" t="s">
        <v>242</v>
      </c>
      <c r="V56" s="159">
        <v>1964</v>
      </c>
      <c r="W56" s="158"/>
      <c r="X56" s="123"/>
      <c r="Y56" s="161">
        <v>970.57</v>
      </c>
      <c r="Z56" s="158">
        <v>970.57</v>
      </c>
      <c r="AA56" s="159" t="s">
        <v>41</v>
      </c>
      <c r="AB56" s="162"/>
    </row>
    <row r="57" spans="1:28" ht="15.75" customHeight="1" x14ac:dyDescent="0.2">
      <c r="A57" s="177">
        <v>42925</v>
      </c>
      <c r="B57" s="178">
        <v>29223961</v>
      </c>
      <c r="C57" s="159" t="s">
        <v>496</v>
      </c>
      <c r="D57" s="179" t="s">
        <v>392</v>
      </c>
      <c r="E57" s="179" t="s">
        <v>497</v>
      </c>
      <c r="F57" s="179" t="s">
        <v>498</v>
      </c>
      <c r="G57" s="113" t="s">
        <v>183</v>
      </c>
      <c r="H57" s="159" t="s">
        <v>499</v>
      </c>
      <c r="I57" s="180">
        <v>43077</v>
      </c>
      <c r="J57" s="181" t="s">
        <v>30</v>
      </c>
      <c r="K57" s="179"/>
      <c r="L57" s="179"/>
      <c r="M57" s="159" t="s">
        <v>182</v>
      </c>
      <c r="N57" s="159" t="s">
        <v>451</v>
      </c>
      <c r="O57" s="179"/>
      <c r="P57" s="179"/>
      <c r="Q57" s="179"/>
      <c r="R57" s="179"/>
      <c r="S57" s="180">
        <v>42979</v>
      </c>
      <c r="T57" s="179">
        <v>2340</v>
      </c>
      <c r="U57" s="179" t="s">
        <v>38</v>
      </c>
      <c r="V57" s="159">
        <v>2340</v>
      </c>
      <c r="W57" s="158"/>
      <c r="X57" s="123"/>
      <c r="Y57" s="161"/>
      <c r="Z57" s="158">
        <v>2340</v>
      </c>
      <c r="AA57" s="159" t="s">
        <v>41</v>
      </c>
      <c r="AB57" s="162"/>
    </row>
    <row r="58" spans="1:28" ht="15.75" customHeight="1" x14ac:dyDescent="0.2">
      <c r="A58" s="177">
        <v>42904</v>
      </c>
      <c r="B58" s="178">
        <v>29018588</v>
      </c>
      <c r="C58" s="159" t="s">
        <v>500</v>
      </c>
      <c r="D58" s="179" t="s">
        <v>392</v>
      </c>
      <c r="E58" s="179" t="s">
        <v>501</v>
      </c>
      <c r="F58" s="179" t="s">
        <v>502</v>
      </c>
      <c r="G58" s="113" t="s">
        <v>183</v>
      </c>
      <c r="H58" s="159" t="s">
        <v>503</v>
      </c>
      <c r="I58" s="180">
        <v>43000</v>
      </c>
      <c r="J58" s="181" t="s">
        <v>30</v>
      </c>
      <c r="K58" s="179"/>
      <c r="L58" s="179"/>
      <c r="M58" s="159" t="s">
        <v>184</v>
      </c>
      <c r="N58" s="159" t="s">
        <v>504</v>
      </c>
      <c r="O58" s="179"/>
      <c r="P58" s="179"/>
      <c r="Q58" s="179"/>
      <c r="R58" s="179"/>
      <c r="S58" s="180">
        <v>42979</v>
      </c>
      <c r="T58" s="179">
        <v>2700</v>
      </c>
      <c r="U58" s="179" t="s">
        <v>38</v>
      </c>
      <c r="V58" s="159">
        <v>2700</v>
      </c>
      <c r="W58" s="158"/>
      <c r="X58" s="123"/>
      <c r="Y58" s="161"/>
      <c r="Z58" s="158">
        <v>2700</v>
      </c>
      <c r="AA58" s="159" t="s">
        <v>41</v>
      </c>
      <c r="AB58" s="162"/>
    </row>
    <row r="59" spans="1:28" ht="15.75" customHeight="1" x14ac:dyDescent="0.2">
      <c r="A59" s="177">
        <v>42913</v>
      </c>
      <c r="B59" s="178">
        <v>28770094</v>
      </c>
      <c r="C59" s="159" t="s">
        <v>505</v>
      </c>
      <c r="D59" s="179" t="s">
        <v>253</v>
      </c>
      <c r="E59" s="179" t="s">
        <v>506</v>
      </c>
      <c r="F59" s="179" t="s">
        <v>507</v>
      </c>
      <c r="G59" s="113" t="s">
        <v>183</v>
      </c>
      <c r="H59" s="159" t="s">
        <v>508</v>
      </c>
      <c r="I59" s="180">
        <v>42943</v>
      </c>
      <c r="J59" s="181" t="s">
        <v>30</v>
      </c>
      <c r="K59" s="179"/>
      <c r="L59" s="179"/>
      <c r="M59" s="159" t="s">
        <v>182</v>
      </c>
      <c r="N59" s="159" t="s">
        <v>509</v>
      </c>
      <c r="O59" s="179"/>
      <c r="P59" s="179"/>
      <c r="Q59" s="179"/>
      <c r="R59" s="179"/>
      <c r="S59" s="180">
        <v>42943</v>
      </c>
      <c r="T59" s="179">
        <v>1457.4</v>
      </c>
      <c r="U59" s="179" t="s">
        <v>38</v>
      </c>
      <c r="V59" s="159">
        <v>1457.4</v>
      </c>
      <c r="W59" s="158"/>
      <c r="X59" s="123" t="s">
        <v>148</v>
      </c>
      <c r="Y59" s="161"/>
      <c r="Z59" s="158">
        <v>1457.4</v>
      </c>
      <c r="AA59" s="159" t="s">
        <v>41</v>
      </c>
      <c r="AB59" s="162"/>
    </row>
    <row r="60" spans="1:28" ht="15.75" customHeight="1" x14ac:dyDescent="0.2">
      <c r="A60" s="177" t="s">
        <v>310</v>
      </c>
      <c r="B60" s="178">
        <v>28515164</v>
      </c>
      <c r="C60" s="159" t="s">
        <v>510</v>
      </c>
      <c r="D60" s="179" t="s">
        <v>511</v>
      </c>
      <c r="E60" s="179" t="s">
        <v>487</v>
      </c>
      <c r="F60" s="179" t="s">
        <v>488</v>
      </c>
      <c r="G60" s="113" t="s">
        <v>183</v>
      </c>
      <c r="H60" s="159" t="s">
        <v>512</v>
      </c>
      <c r="I60" s="180">
        <v>42872</v>
      </c>
      <c r="J60" s="181" t="s">
        <v>30</v>
      </c>
      <c r="K60" s="179"/>
      <c r="L60" s="179"/>
      <c r="M60" s="159" t="s">
        <v>182</v>
      </c>
      <c r="N60" s="159" t="s">
        <v>509</v>
      </c>
      <c r="O60" s="179"/>
      <c r="P60" s="179"/>
      <c r="Q60" s="179"/>
      <c r="R60" s="179"/>
      <c r="S60" s="180">
        <v>42958</v>
      </c>
      <c r="T60" s="179">
        <v>6280</v>
      </c>
      <c r="U60" s="179" t="s">
        <v>242</v>
      </c>
      <c r="V60" s="159">
        <v>4934.3900000000003</v>
      </c>
      <c r="W60" s="158">
        <v>1280</v>
      </c>
      <c r="X60" s="123"/>
      <c r="Y60" s="161"/>
      <c r="Z60" s="158">
        <v>4934.3900000000003</v>
      </c>
      <c r="AA60" s="159" t="s">
        <v>41</v>
      </c>
      <c r="AB60" s="162"/>
    </row>
    <row r="61" spans="1:28" ht="15.75" customHeight="1" x14ac:dyDescent="0.2">
      <c r="A61" s="177">
        <v>42895</v>
      </c>
      <c r="B61" s="178">
        <v>28778976</v>
      </c>
      <c r="C61" s="159" t="s">
        <v>513</v>
      </c>
      <c r="D61" s="179" t="s">
        <v>514</v>
      </c>
      <c r="E61" s="179" t="s">
        <v>492</v>
      </c>
      <c r="F61" s="179" t="s">
        <v>493</v>
      </c>
      <c r="G61" s="113" t="s">
        <v>183</v>
      </c>
      <c r="H61" s="159" t="s">
        <v>515</v>
      </c>
      <c r="I61" s="180">
        <v>42951</v>
      </c>
      <c r="J61" s="181" t="s">
        <v>30</v>
      </c>
      <c r="K61" s="179"/>
      <c r="L61" s="179"/>
      <c r="M61" s="159" t="s">
        <v>182</v>
      </c>
      <c r="N61" s="159" t="s">
        <v>509</v>
      </c>
      <c r="O61" s="179"/>
      <c r="P61" s="179"/>
      <c r="Q61" s="179"/>
      <c r="R61" s="179"/>
      <c r="S61" s="180">
        <v>42958</v>
      </c>
      <c r="T61" s="179">
        <v>2530</v>
      </c>
      <c r="U61" s="179" t="s">
        <v>242</v>
      </c>
      <c r="V61" s="159">
        <v>1927.77</v>
      </c>
      <c r="W61" s="158"/>
      <c r="X61" s="123"/>
      <c r="Y61" s="161"/>
      <c r="Z61" s="158">
        <v>1927.77</v>
      </c>
      <c r="AA61" s="159" t="s">
        <v>41</v>
      </c>
      <c r="AB61" s="162"/>
    </row>
    <row r="62" spans="1:28" ht="15.75" customHeight="1" x14ac:dyDescent="0.2">
      <c r="A62" s="177">
        <v>42913</v>
      </c>
      <c r="B62" s="178">
        <v>28810872</v>
      </c>
      <c r="C62" s="159" t="s">
        <v>516</v>
      </c>
      <c r="D62" s="179" t="s">
        <v>253</v>
      </c>
      <c r="E62" s="179" t="s">
        <v>517</v>
      </c>
      <c r="F62" s="179" t="s">
        <v>518</v>
      </c>
      <c r="G62" s="113" t="s">
        <v>183</v>
      </c>
      <c r="H62" s="159" t="s">
        <v>709</v>
      </c>
      <c r="I62" s="180">
        <v>42962</v>
      </c>
      <c r="J62" s="181" t="s">
        <v>30</v>
      </c>
      <c r="K62" s="179"/>
      <c r="L62" s="179"/>
      <c r="M62" s="159" t="s">
        <v>182</v>
      </c>
      <c r="N62" s="159" t="s">
        <v>519</v>
      </c>
      <c r="O62" s="179"/>
      <c r="P62" s="179"/>
      <c r="Q62" s="179"/>
      <c r="R62" s="179"/>
      <c r="S62" s="180">
        <v>42965</v>
      </c>
      <c r="T62" s="179">
        <v>1518.6</v>
      </c>
      <c r="U62" s="179" t="s">
        <v>38</v>
      </c>
      <c r="V62" s="159">
        <v>1518.6</v>
      </c>
      <c r="W62" s="158"/>
      <c r="X62" s="123" t="s">
        <v>148</v>
      </c>
      <c r="Y62" s="161"/>
      <c r="Z62" s="158">
        <v>1518.6</v>
      </c>
      <c r="AA62" s="159" t="s">
        <v>41</v>
      </c>
      <c r="AB62" s="162"/>
    </row>
    <row r="63" spans="1:28" ht="15.75" customHeight="1" x14ac:dyDescent="0.2">
      <c r="A63" s="177">
        <v>42913</v>
      </c>
      <c r="B63" s="178">
        <v>29354262</v>
      </c>
      <c r="C63" s="159" t="s">
        <v>520</v>
      </c>
      <c r="D63" s="179" t="s">
        <v>306</v>
      </c>
      <c r="E63" s="179" t="s">
        <v>521</v>
      </c>
      <c r="F63" s="179" t="s">
        <v>522</v>
      </c>
      <c r="G63" s="113" t="s">
        <v>183</v>
      </c>
      <c r="H63" s="159" t="s">
        <v>523</v>
      </c>
      <c r="I63" s="180">
        <v>42968</v>
      </c>
      <c r="J63" s="181" t="s">
        <v>30</v>
      </c>
      <c r="K63" s="179"/>
      <c r="L63" s="179"/>
      <c r="M63" s="159" t="s">
        <v>184</v>
      </c>
      <c r="N63" s="159" t="s">
        <v>524</v>
      </c>
      <c r="O63" s="179"/>
      <c r="P63" s="179"/>
      <c r="Q63" s="179"/>
      <c r="R63" s="179"/>
      <c r="S63" s="180">
        <v>42972</v>
      </c>
      <c r="T63" s="179">
        <v>1500</v>
      </c>
      <c r="U63" s="179" t="s">
        <v>38</v>
      </c>
      <c r="V63" s="159">
        <v>1500</v>
      </c>
      <c r="W63" s="158"/>
      <c r="X63" s="123"/>
      <c r="Y63" s="161"/>
      <c r="Z63" s="158">
        <v>1500</v>
      </c>
      <c r="AA63" s="159" t="s">
        <v>41</v>
      </c>
      <c r="AB63" s="162"/>
    </row>
    <row r="64" spans="1:28" ht="15.75" customHeight="1" x14ac:dyDescent="0.2">
      <c r="A64" s="177">
        <v>42947</v>
      </c>
      <c r="B64" s="178">
        <v>28837686</v>
      </c>
      <c r="C64" s="159" t="s">
        <v>525</v>
      </c>
      <c r="D64" s="179" t="s">
        <v>276</v>
      </c>
      <c r="E64" s="179" t="s">
        <v>526</v>
      </c>
      <c r="F64" s="179" t="s">
        <v>527</v>
      </c>
      <c r="G64" s="113" t="s">
        <v>183</v>
      </c>
      <c r="H64" s="159" t="s">
        <v>528</v>
      </c>
      <c r="I64" s="180">
        <v>42971</v>
      </c>
      <c r="J64" s="181" t="s">
        <v>30</v>
      </c>
      <c r="K64" s="179"/>
      <c r="L64" s="179"/>
      <c r="M64" s="159" t="s">
        <v>182</v>
      </c>
      <c r="N64" s="159" t="s">
        <v>529</v>
      </c>
      <c r="O64" s="179"/>
      <c r="P64" s="179"/>
      <c r="Q64" s="179"/>
      <c r="R64" s="179"/>
      <c r="S64" s="180">
        <v>43004</v>
      </c>
      <c r="T64" s="179">
        <v>1495</v>
      </c>
      <c r="U64" s="179" t="s">
        <v>242</v>
      </c>
      <c r="V64" s="159">
        <v>1139.1300000000001</v>
      </c>
      <c r="W64" s="158"/>
      <c r="X64" s="123"/>
      <c r="Y64" s="161"/>
      <c r="Z64" s="158">
        <v>1139.1300000000001</v>
      </c>
      <c r="AA64" s="159" t="s">
        <v>41</v>
      </c>
      <c r="AB64" s="162"/>
    </row>
    <row r="65" spans="1:28" ht="15.75" customHeight="1" x14ac:dyDescent="0.2">
      <c r="A65" s="177">
        <v>42930</v>
      </c>
      <c r="B65" s="178">
        <v>29103003</v>
      </c>
      <c r="C65" s="159" t="s">
        <v>530</v>
      </c>
      <c r="D65" s="179" t="s">
        <v>392</v>
      </c>
      <c r="E65" s="179" t="s">
        <v>531</v>
      </c>
      <c r="F65" s="179" t="s">
        <v>532</v>
      </c>
      <c r="G65" s="113" t="s">
        <v>183</v>
      </c>
      <c r="H65" s="159" t="s">
        <v>533</v>
      </c>
      <c r="I65" s="180">
        <v>43043</v>
      </c>
      <c r="J65" s="181" t="s">
        <v>31</v>
      </c>
      <c r="K65" s="179" t="s">
        <v>30</v>
      </c>
      <c r="L65" s="179"/>
      <c r="M65" s="159" t="s">
        <v>39</v>
      </c>
      <c r="N65" s="159">
        <v>84840</v>
      </c>
      <c r="O65" s="179" t="s">
        <v>182</v>
      </c>
      <c r="P65" s="179" t="s">
        <v>534</v>
      </c>
      <c r="Q65" s="179"/>
      <c r="R65" s="179"/>
      <c r="S65" s="180">
        <v>43000</v>
      </c>
      <c r="T65" s="179">
        <v>1755</v>
      </c>
      <c r="U65" s="179" t="s">
        <v>38</v>
      </c>
      <c r="V65" s="159">
        <v>1755</v>
      </c>
      <c r="W65" s="158"/>
      <c r="X65" s="123"/>
      <c r="Y65" s="161">
        <v>877.5</v>
      </c>
      <c r="Z65" s="158">
        <v>877.5</v>
      </c>
      <c r="AA65" s="159" t="s">
        <v>41</v>
      </c>
      <c r="AB65" s="197"/>
    </row>
    <row r="66" spans="1:28" ht="15.75" customHeight="1" x14ac:dyDescent="0.2">
      <c r="A66" s="177">
        <v>42891</v>
      </c>
      <c r="B66" s="178">
        <v>28922357</v>
      </c>
      <c r="C66" s="159" t="s">
        <v>535</v>
      </c>
      <c r="D66" s="179" t="s">
        <v>276</v>
      </c>
      <c r="E66" s="179" t="s">
        <v>328</v>
      </c>
      <c r="F66" s="179" t="s">
        <v>536</v>
      </c>
      <c r="G66" s="113" t="s">
        <v>183</v>
      </c>
      <c r="H66" s="159" t="s">
        <v>537</v>
      </c>
      <c r="I66" s="180">
        <v>42996</v>
      </c>
      <c r="J66" s="181" t="s">
        <v>30</v>
      </c>
      <c r="K66" s="179"/>
      <c r="L66" s="179"/>
      <c r="M66" s="159" t="s">
        <v>182</v>
      </c>
      <c r="N66" s="159" t="s">
        <v>538</v>
      </c>
      <c r="O66" s="179"/>
      <c r="P66" s="179"/>
      <c r="Q66" s="179"/>
      <c r="R66" s="179"/>
      <c r="S66" s="180">
        <v>43000</v>
      </c>
      <c r="T66" s="179">
        <v>2250</v>
      </c>
      <c r="U66" s="179" t="s">
        <v>242</v>
      </c>
      <c r="V66" s="159">
        <v>1703.26</v>
      </c>
      <c r="W66" s="158"/>
      <c r="X66" s="123"/>
      <c r="Y66" s="161"/>
      <c r="Z66" s="158">
        <v>1703.26</v>
      </c>
      <c r="AA66" s="159" t="s">
        <v>41</v>
      </c>
      <c r="AB66" s="162"/>
    </row>
    <row r="67" spans="1:28" ht="15.75" customHeight="1" x14ac:dyDescent="0.2">
      <c r="A67" s="177">
        <v>42985</v>
      </c>
      <c r="B67" s="178">
        <v>29038317</v>
      </c>
      <c r="C67" s="159" t="s">
        <v>539</v>
      </c>
      <c r="D67" s="179" t="s">
        <v>392</v>
      </c>
      <c r="E67" s="179" t="s">
        <v>540</v>
      </c>
      <c r="F67" s="179" t="s">
        <v>541</v>
      </c>
      <c r="G67" s="113" t="s">
        <v>183</v>
      </c>
      <c r="H67" s="159" t="s">
        <v>542</v>
      </c>
      <c r="I67" s="180">
        <v>43024</v>
      </c>
      <c r="J67" s="181" t="s">
        <v>30</v>
      </c>
      <c r="K67" s="179"/>
      <c r="L67" s="179"/>
      <c r="M67" s="159" t="s">
        <v>182</v>
      </c>
      <c r="N67" s="159" t="s">
        <v>543</v>
      </c>
      <c r="O67" s="179"/>
      <c r="P67" s="179"/>
      <c r="Q67" s="179"/>
      <c r="R67" s="179"/>
      <c r="S67" s="180">
        <v>42993</v>
      </c>
      <c r="T67" s="179">
        <v>2340</v>
      </c>
      <c r="U67" s="179" t="s">
        <v>38</v>
      </c>
      <c r="V67" s="159">
        <v>2340</v>
      </c>
      <c r="W67" s="158"/>
      <c r="X67" s="123"/>
      <c r="Y67" s="161"/>
      <c r="Z67" s="158">
        <v>2340</v>
      </c>
      <c r="AA67" s="159" t="s">
        <v>41</v>
      </c>
      <c r="AB67" s="162"/>
    </row>
    <row r="68" spans="1:28" ht="15.75" customHeight="1" x14ac:dyDescent="0.2">
      <c r="A68" s="177">
        <v>42926</v>
      </c>
      <c r="B68" s="178">
        <v>29020128</v>
      </c>
      <c r="C68" s="159" t="s">
        <v>544</v>
      </c>
      <c r="D68" s="179" t="s">
        <v>306</v>
      </c>
      <c r="E68" s="179" t="s">
        <v>545</v>
      </c>
      <c r="F68" s="179" t="s">
        <v>546</v>
      </c>
      <c r="G68" s="113" t="s">
        <v>183</v>
      </c>
      <c r="H68" s="159" t="s">
        <v>547</v>
      </c>
      <c r="I68" s="180">
        <v>42984</v>
      </c>
      <c r="J68" s="181" t="s">
        <v>30</v>
      </c>
      <c r="K68" s="179"/>
      <c r="L68" s="179"/>
      <c r="M68" s="159" t="s">
        <v>182</v>
      </c>
      <c r="N68" s="159" t="s">
        <v>285</v>
      </c>
      <c r="O68" s="179"/>
      <c r="P68" s="179"/>
      <c r="Q68" s="179"/>
      <c r="R68" s="179"/>
      <c r="S68" s="180">
        <v>43000</v>
      </c>
      <c r="T68" s="179">
        <v>2160</v>
      </c>
      <c r="U68" s="179" t="s">
        <v>38</v>
      </c>
      <c r="V68" s="159">
        <v>2160</v>
      </c>
      <c r="W68" s="158"/>
      <c r="X68" s="123"/>
      <c r="Y68" s="161"/>
      <c r="Z68" s="158">
        <v>2160</v>
      </c>
      <c r="AA68" s="159" t="s">
        <v>41</v>
      </c>
      <c r="AB68" s="162"/>
    </row>
    <row r="69" spans="1:28" ht="15.75" customHeight="1" x14ac:dyDescent="0.2">
      <c r="A69" s="177">
        <v>42936</v>
      </c>
      <c r="B69" s="178">
        <v>28923064</v>
      </c>
      <c r="C69" s="159" t="s">
        <v>548</v>
      </c>
      <c r="D69" s="179" t="s">
        <v>253</v>
      </c>
      <c r="E69" s="179" t="s">
        <v>549</v>
      </c>
      <c r="F69" s="179" t="s">
        <v>550</v>
      </c>
      <c r="G69" s="113" t="s">
        <v>183</v>
      </c>
      <c r="H69" s="159" t="s">
        <v>551</v>
      </c>
      <c r="I69" s="180">
        <v>42996</v>
      </c>
      <c r="J69" s="181" t="s">
        <v>30</v>
      </c>
      <c r="K69" s="179"/>
      <c r="L69" s="179"/>
      <c r="M69" s="159" t="s">
        <v>182</v>
      </c>
      <c r="N69" s="159" t="s">
        <v>552</v>
      </c>
      <c r="O69" s="179"/>
      <c r="P69" s="179"/>
      <c r="Q69" s="179"/>
      <c r="R69" s="179"/>
      <c r="S69" s="180">
        <v>43000</v>
      </c>
      <c r="T69" s="179">
        <v>1743</v>
      </c>
      <c r="U69" s="179" t="s">
        <v>38</v>
      </c>
      <c r="V69" s="159">
        <v>1743</v>
      </c>
      <c r="W69" s="158"/>
      <c r="X69" s="123" t="s">
        <v>148</v>
      </c>
      <c r="Y69" s="161"/>
      <c r="Z69" s="158">
        <v>1743</v>
      </c>
      <c r="AA69" s="159" t="s">
        <v>41</v>
      </c>
      <c r="AB69" s="162"/>
    </row>
    <row r="70" spans="1:28" ht="15.75" customHeight="1" x14ac:dyDescent="0.2">
      <c r="A70" s="177">
        <v>42954</v>
      </c>
      <c r="B70" s="178">
        <v>29158961</v>
      </c>
      <c r="C70" s="159" t="s">
        <v>553</v>
      </c>
      <c r="D70" s="179" t="s">
        <v>554</v>
      </c>
      <c r="E70" s="179" t="s">
        <v>554</v>
      </c>
      <c r="F70" s="179" t="s">
        <v>555</v>
      </c>
      <c r="G70" s="113" t="s">
        <v>183</v>
      </c>
      <c r="H70" s="159" t="s">
        <v>556</v>
      </c>
      <c r="I70" s="180">
        <v>43054</v>
      </c>
      <c r="J70" s="181" t="s">
        <v>30</v>
      </c>
      <c r="K70" s="179"/>
      <c r="L70" s="179"/>
      <c r="M70" s="159" t="s">
        <v>182</v>
      </c>
      <c r="N70" s="159" t="s">
        <v>519</v>
      </c>
      <c r="O70" s="179"/>
      <c r="P70" s="179"/>
      <c r="Q70" s="179"/>
      <c r="R70" s="179"/>
      <c r="S70" s="180">
        <v>43028</v>
      </c>
      <c r="T70" s="179">
        <v>1494</v>
      </c>
      <c r="U70" s="179" t="s">
        <v>242</v>
      </c>
      <c r="V70" s="159">
        <v>1115.01</v>
      </c>
      <c r="W70" s="158"/>
      <c r="X70" s="123"/>
      <c r="Y70" s="161"/>
      <c r="Z70" s="158">
        <v>1115.01</v>
      </c>
      <c r="AA70" s="159" t="s">
        <v>41</v>
      </c>
      <c r="AB70" s="162"/>
    </row>
    <row r="71" spans="1:28" ht="15.75" customHeight="1" x14ac:dyDescent="0.2">
      <c r="A71" s="177">
        <v>42951</v>
      </c>
      <c r="B71" s="178">
        <v>29135978</v>
      </c>
      <c r="C71" s="159" t="s">
        <v>557</v>
      </c>
      <c r="D71" s="179" t="s">
        <v>276</v>
      </c>
      <c r="E71" s="179" t="s">
        <v>317</v>
      </c>
      <c r="F71" s="179" t="s">
        <v>318</v>
      </c>
      <c r="G71" s="113" t="s">
        <v>183</v>
      </c>
      <c r="H71" s="159" t="s">
        <v>558</v>
      </c>
      <c r="I71" s="180">
        <v>43053</v>
      </c>
      <c r="J71" s="181" t="s">
        <v>30</v>
      </c>
      <c r="K71" s="179"/>
      <c r="L71" s="179"/>
      <c r="M71" s="159" t="s">
        <v>182</v>
      </c>
      <c r="N71" s="159" t="s">
        <v>559</v>
      </c>
      <c r="O71" s="179"/>
      <c r="P71" s="179"/>
      <c r="Q71" s="179"/>
      <c r="R71" s="179"/>
      <c r="S71" s="180">
        <v>43028</v>
      </c>
      <c r="T71" s="179">
        <v>2900</v>
      </c>
      <c r="U71" s="179" t="s">
        <v>242</v>
      </c>
      <c r="V71" s="196">
        <v>2164.34</v>
      </c>
      <c r="W71" s="158"/>
      <c r="X71" s="123"/>
      <c r="Y71" s="161"/>
      <c r="Z71" s="158">
        <v>2164.34</v>
      </c>
      <c r="AA71" s="159" t="s">
        <v>41</v>
      </c>
      <c r="AB71" s="162"/>
    </row>
    <row r="72" spans="1:28" ht="15.75" customHeight="1" x14ac:dyDescent="0.2">
      <c r="A72" s="177">
        <v>43007</v>
      </c>
      <c r="B72" s="178">
        <v>29036209</v>
      </c>
      <c r="C72" s="159" t="s">
        <v>560</v>
      </c>
      <c r="D72" s="179" t="s">
        <v>276</v>
      </c>
      <c r="E72" s="179" t="s">
        <v>526</v>
      </c>
      <c r="F72" s="179" t="s">
        <v>527</v>
      </c>
      <c r="G72" s="113" t="s">
        <v>183</v>
      </c>
      <c r="H72" s="159" t="s">
        <v>561</v>
      </c>
      <c r="I72" s="180">
        <v>43024</v>
      </c>
      <c r="J72" s="181" t="s">
        <v>30</v>
      </c>
      <c r="K72" s="179"/>
      <c r="L72" s="179"/>
      <c r="M72" s="159" t="s">
        <v>184</v>
      </c>
      <c r="N72" s="159" t="s">
        <v>504</v>
      </c>
      <c r="O72" s="179"/>
      <c r="P72" s="179"/>
      <c r="Q72" s="179"/>
      <c r="R72" s="179"/>
      <c r="S72" s="180">
        <v>43028</v>
      </c>
      <c r="T72" s="179">
        <v>1495</v>
      </c>
      <c r="U72" s="179" t="s">
        <v>242</v>
      </c>
      <c r="V72" s="159">
        <v>1144.28</v>
      </c>
      <c r="W72" s="158"/>
      <c r="X72" s="123"/>
      <c r="Y72" s="161"/>
      <c r="Z72" s="158">
        <v>1144.28</v>
      </c>
      <c r="AA72" s="159" t="s">
        <v>41</v>
      </c>
      <c r="AB72" s="162"/>
    </row>
    <row r="73" spans="1:28" ht="15.75" customHeight="1" x14ac:dyDescent="0.2">
      <c r="A73" s="177">
        <v>42999</v>
      </c>
      <c r="B73" s="178">
        <v>29016651</v>
      </c>
      <c r="C73" s="159" t="s">
        <v>562</v>
      </c>
      <c r="D73" s="179" t="s">
        <v>276</v>
      </c>
      <c r="E73" s="179" t="s">
        <v>526</v>
      </c>
      <c r="F73" s="179" t="s">
        <v>527</v>
      </c>
      <c r="G73" s="113" t="s">
        <v>183</v>
      </c>
      <c r="H73" s="159" t="s">
        <v>563</v>
      </c>
      <c r="I73" s="180">
        <v>43017</v>
      </c>
      <c r="J73" s="181" t="s">
        <v>30</v>
      </c>
      <c r="K73" s="179"/>
      <c r="L73" s="179"/>
      <c r="M73" s="159" t="s">
        <v>182</v>
      </c>
      <c r="N73" s="159" t="s">
        <v>257</v>
      </c>
      <c r="O73" s="179"/>
      <c r="P73" s="179"/>
      <c r="Q73" s="179"/>
      <c r="R73" s="179"/>
      <c r="S73" s="180">
        <v>43021</v>
      </c>
      <c r="T73" s="179">
        <v>1495</v>
      </c>
      <c r="U73" s="179" t="s">
        <v>242</v>
      </c>
      <c r="V73" s="159">
        <v>1105.03</v>
      </c>
      <c r="W73" s="158"/>
      <c r="X73" s="123"/>
      <c r="Y73" s="161"/>
      <c r="Z73" s="158">
        <v>1105.03</v>
      </c>
      <c r="AA73" s="159" t="s">
        <v>41</v>
      </c>
      <c r="AB73" s="162"/>
    </row>
    <row r="74" spans="1:28" ht="15.75" customHeight="1" x14ac:dyDescent="0.2">
      <c r="A74" s="177">
        <v>42936</v>
      </c>
      <c r="B74" s="178">
        <v>29112693</v>
      </c>
      <c r="C74" s="159" t="s">
        <v>564</v>
      </c>
      <c r="D74" s="179" t="s">
        <v>276</v>
      </c>
      <c r="E74" s="179" t="s">
        <v>317</v>
      </c>
      <c r="F74" s="179" t="s">
        <v>318</v>
      </c>
      <c r="G74" s="113" t="s">
        <v>183</v>
      </c>
      <c r="H74" s="159" t="s">
        <v>565</v>
      </c>
      <c r="I74" s="180">
        <v>43046</v>
      </c>
      <c r="J74" s="181" t="s">
        <v>30</v>
      </c>
      <c r="K74" s="179"/>
      <c r="L74" s="179"/>
      <c r="M74" s="159" t="s">
        <v>182</v>
      </c>
      <c r="N74" s="159" t="s">
        <v>566</v>
      </c>
      <c r="O74" s="179"/>
      <c r="P74" s="179"/>
      <c r="Q74" s="179"/>
      <c r="R74" s="179"/>
      <c r="S74" s="180">
        <v>43007</v>
      </c>
      <c r="T74" s="179">
        <v>2900</v>
      </c>
      <c r="U74" s="179" t="s">
        <v>242</v>
      </c>
      <c r="V74" s="159">
        <v>2143.54</v>
      </c>
      <c r="W74" s="158"/>
      <c r="X74" s="123"/>
      <c r="Y74" s="161"/>
      <c r="Z74" s="158">
        <v>2143.54</v>
      </c>
      <c r="AA74" s="159" t="s">
        <v>41</v>
      </c>
      <c r="AB74" s="162"/>
    </row>
    <row r="75" spans="1:28" ht="15.75" customHeight="1" x14ac:dyDescent="0.2">
      <c r="A75" s="177">
        <v>42954</v>
      </c>
      <c r="B75" s="178">
        <v>28985761</v>
      </c>
      <c r="C75" s="159" t="s">
        <v>567</v>
      </c>
      <c r="D75" s="179" t="s">
        <v>253</v>
      </c>
      <c r="E75" s="179" t="s">
        <v>568</v>
      </c>
      <c r="F75" s="179" t="s">
        <v>569</v>
      </c>
      <c r="G75" s="113" t="s">
        <v>183</v>
      </c>
      <c r="H75" s="159" t="s">
        <v>570</v>
      </c>
      <c r="I75" s="180">
        <v>43014</v>
      </c>
      <c r="J75" s="181" t="s">
        <v>30</v>
      </c>
      <c r="K75" s="179"/>
      <c r="L75" s="179"/>
      <c r="M75" s="159" t="s">
        <v>32</v>
      </c>
      <c r="N75" s="159" t="s">
        <v>571</v>
      </c>
      <c r="O75" s="179"/>
      <c r="P75" s="179" t="s">
        <v>572</v>
      </c>
      <c r="Q75" s="179"/>
      <c r="R75" s="179"/>
      <c r="S75" s="180">
        <v>43021</v>
      </c>
      <c r="T75" s="179">
        <v>1508.4</v>
      </c>
      <c r="U75" s="179" t="s">
        <v>38</v>
      </c>
      <c r="V75" s="159">
        <v>1508.4</v>
      </c>
      <c r="W75" s="158"/>
      <c r="X75" s="123" t="s">
        <v>148</v>
      </c>
      <c r="Y75" s="161"/>
      <c r="Z75" s="158">
        <v>1508.4</v>
      </c>
      <c r="AA75" s="159" t="s">
        <v>41</v>
      </c>
      <c r="AB75" s="162"/>
    </row>
    <row r="76" spans="1:28" ht="15.75" customHeight="1" x14ac:dyDescent="0.2">
      <c r="A76" s="177">
        <v>42997</v>
      </c>
      <c r="B76" s="178">
        <v>29217214</v>
      </c>
      <c r="C76" s="159" t="s">
        <v>573</v>
      </c>
      <c r="D76" s="179" t="s">
        <v>259</v>
      </c>
      <c r="E76" s="179" t="s">
        <v>416</v>
      </c>
      <c r="F76" s="179" t="s">
        <v>417</v>
      </c>
      <c r="G76" s="113" t="s">
        <v>183</v>
      </c>
      <c r="H76" s="159" t="s">
        <v>574</v>
      </c>
      <c r="I76" s="180">
        <v>43075</v>
      </c>
      <c r="J76" s="181" t="s">
        <v>30</v>
      </c>
      <c r="K76" s="179"/>
      <c r="L76" s="179"/>
      <c r="M76" s="159" t="s">
        <v>182</v>
      </c>
      <c r="N76" s="159" t="s">
        <v>413</v>
      </c>
      <c r="O76" s="179"/>
      <c r="P76" s="179"/>
      <c r="Q76" s="179"/>
      <c r="R76" s="179"/>
      <c r="S76" s="180">
        <v>43039</v>
      </c>
      <c r="T76" s="179">
        <v>2691.18</v>
      </c>
      <c r="U76" s="179" t="s">
        <v>34</v>
      </c>
      <c r="V76" s="159">
        <v>2394.29</v>
      </c>
      <c r="W76" s="158"/>
      <c r="X76" s="123"/>
      <c r="Y76" s="161"/>
      <c r="Z76" s="158">
        <v>2394.29</v>
      </c>
      <c r="AA76" s="159" t="s">
        <v>41</v>
      </c>
      <c r="AB76" s="162"/>
    </row>
    <row r="77" spans="1:28" ht="15.75" customHeight="1" x14ac:dyDescent="0.2">
      <c r="A77" s="177">
        <v>42768</v>
      </c>
      <c r="B77" s="178">
        <v>28359335</v>
      </c>
      <c r="C77" s="159" t="s">
        <v>575</v>
      </c>
      <c r="D77" s="179" t="s">
        <v>253</v>
      </c>
      <c r="E77" s="179" t="s">
        <v>458</v>
      </c>
      <c r="F77" s="179" t="s">
        <v>459</v>
      </c>
      <c r="G77" s="113" t="s">
        <v>183</v>
      </c>
      <c r="H77" s="159" t="s">
        <v>576</v>
      </c>
      <c r="I77" s="180">
        <v>42825</v>
      </c>
      <c r="J77" s="181" t="s">
        <v>30</v>
      </c>
      <c r="K77" s="179"/>
      <c r="L77" s="179"/>
      <c r="M77" s="159" t="s">
        <v>182</v>
      </c>
      <c r="N77" s="159" t="s">
        <v>577</v>
      </c>
      <c r="O77" s="179"/>
      <c r="P77" s="179"/>
      <c r="Q77" s="179"/>
      <c r="R77" s="179"/>
      <c r="S77" s="180">
        <v>42853</v>
      </c>
      <c r="T77" s="179">
        <v>1457.4</v>
      </c>
      <c r="U77" s="179" t="s">
        <v>38</v>
      </c>
      <c r="V77" s="159">
        <v>1457.4</v>
      </c>
      <c r="W77" s="158"/>
      <c r="X77" s="123" t="s">
        <v>148</v>
      </c>
      <c r="Y77" s="161"/>
      <c r="Z77" s="158">
        <v>1457.4</v>
      </c>
      <c r="AA77" s="159" t="s">
        <v>41</v>
      </c>
      <c r="AB77" s="162"/>
    </row>
    <row r="78" spans="1:28" ht="15.75" customHeight="1" x14ac:dyDescent="0.2">
      <c r="A78" s="177">
        <v>42964</v>
      </c>
      <c r="B78" s="178">
        <v>29276803</v>
      </c>
      <c r="C78" s="159" t="s">
        <v>583</v>
      </c>
      <c r="D78" s="179" t="s">
        <v>259</v>
      </c>
      <c r="E78" s="179" t="s">
        <v>374</v>
      </c>
      <c r="F78" s="179" t="s">
        <v>584</v>
      </c>
      <c r="G78" s="113" t="s">
        <v>183</v>
      </c>
      <c r="H78" s="159" t="s">
        <v>585</v>
      </c>
      <c r="I78" s="180">
        <v>43053</v>
      </c>
      <c r="J78" s="181" t="s">
        <v>30</v>
      </c>
      <c r="K78" s="179"/>
      <c r="L78" s="179"/>
      <c r="M78" s="159" t="s">
        <v>182</v>
      </c>
      <c r="N78" s="159" t="s">
        <v>586</v>
      </c>
      <c r="O78" s="179"/>
      <c r="P78" s="179"/>
      <c r="Q78" s="179"/>
      <c r="R78" s="179"/>
      <c r="S78" s="180">
        <v>43067</v>
      </c>
      <c r="T78" s="179">
        <v>5382.36</v>
      </c>
      <c r="U78" s="179" t="s">
        <v>34</v>
      </c>
      <c r="V78" s="159">
        <v>4784.75</v>
      </c>
      <c r="W78" s="158"/>
      <c r="X78" s="123"/>
      <c r="Y78" s="161"/>
      <c r="Z78" s="158">
        <v>4784.75</v>
      </c>
      <c r="AA78" s="159" t="s">
        <v>41</v>
      </c>
      <c r="AB78" s="162"/>
    </row>
    <row r="79" spans="1:28" ht="15.75" customHeight="1" x14ac:dyDescent="0.2">
      <c r="A79" s="177">
        <v>43047</v>
      </c>
      <c r="B79" s="178">
        <v>29191231</v>
      </c>
      <c r="C79" s="159" t="s">
        <v>587</v>
      </c>
      <c r="D79" s="179" t="s">
        <v>253</v>
      </c>
      <c r="E79" s="179" t="s">
        <v>411</v>
      </c>
      <c r="F79" s="179" t="s">
        <v>412</v>
      </c>
      <c r="G79" s="113" t="s">
        <v>183</v>
      </c>
      <c r="H79" s="159" t="s">
        <v>588</v>
      </c>
      <c r="I79" s="180">
        <v>43070</v>
      </c>
      <c r="J79" s="181" t="s">
        <v>30</v>
      </c>
      <c r="K79" s="179"/>
      <c r="L79" s="179"/>
      <c r="M79" s="159" t="s">
        <v>182</v>
      </c>
      <c r="N79" s="159" t="s">
        <v>390</v>
      </c>
      <c r="O79" s="179"/>
      <c r="P79" s="179"/>
      <c r="Q79" s="179"/>
      <c r="R79" s="179"/>
      <c r="S79" s="180">
        <v>43070</v>
      </c>
      <c r="T79" s="179">
        <v>855.6</v>
      </c>
      <c r="U79" s="179" t="s">
        <v>38</v>
      </c>
      <c r="V79" s="159">
        <v>855.6</v>
      </c>
      <c r="W79" s="158"/>
      <c r="X79" s="123" t="s">
        <v>148</v>
      </c>
      <c r="Y79" s="161"/>
      <c r="Z79" s="158">
        <v>855.6</v>
      </c>
      <c r="AA79" s="159" t="s">
        <v>41</v>
      </c>
      <c r="AB79" s="162"/>
    </row>
    <row r="80" spans="1:28" ht="15.75" customHeight="1" x14ac:dyDescent="0.2">
      <c r="A80" s="177">
        <v>43040</v>
      </c>
      <c r="B80" s="178">
        <v>29161655</v>
      </c>
      <c r="C80" s="159" t="s">
        <v>589</v>
      </c>
      <c r="D80" s="179" t="s">
        <v>259</v>
      </c>
      <c r="E80" s="179" t="s">
        <v>590</v>
      </c>
      <c r="F80" s="179" t="s">
        <v>591</v>
      </c>
      <c r="G80" s="113" t="s">
        <v>183</v>
      </c>
      <c r="H80" s="159" t="s">
        <v>592</v>
      </c>
      <c r="I80" s="180">
        <v>43059</v>
      </c>
      <c r="J80" s="181" t="s">
        <v>30</v>
      </c>
      <c r="K80" s="179"/>
      <c r="L80" s="179"/>
      <c r="M80" s="159" t="s">
        <v>182</v>
      </c>
      <c r="N80" s="159" t="s">
        <v>586</v>
      </c>
      <c r="O80" s="179"/>
      <c r="P80" s="179"/>
      <c r="Q80" s="179"/>
      <c r="R80" s="179"/>
      <c r="S80" s="180">
        <v>43056</v>
      </c>
      <c r="T80" s="179">
        <v>2870.59</v>
      </c>
      <c r="U80" s="179" t="s">
        <v>34</v>
      </c>
      <c r="V80" s="159">
        <v>2551.86</v>
      </c>
      <c r="W80" s="158"/>
      <c r="X80" s="123"/>
      <c r="Y80" s="161"/>
      <c r="Z80" s="158">
        <v>2551.86</v>
      </c>
      <c r="AA80" s="159" t="s">
        <v>41</v>
      </c>
      <c r="AB80" s="162"/>
    </row>
    <row r="81" spans="1:28" ht="15.75" customHeight="1" x14ac:dyDescent="0.2">
      <c r="A81" s="177">
        <v>42978</v>
      </c>
      <c r="B81" s="178">
        <v>29333284</v>
      </c>
      <c r="C81" s="159" t="s">
        <v>593</v>
      </c>
      <c r="D81" s="179" t="s">
        <v>392</v>
      </c>
      <c r="E81" s="179" t="s">
        <v>501</v>
      </c>
      <c r="F81" s="179" t="s">
        <v>502</v>
      </c>
      <c r="G81" s="113" t="s">
        <v>183</v>
      </c>
      <c r="H81" s="159" t="s">
        <v>594</v>
      </c>
      <c r="I81" s="180">
        <v>43086</v>
      </c>
      <c r="J81" s="181" t="s">
        <v>30</v>
      </c>
      <c r="K81" s="179"/>
      <c r="L81" s="179"/>
      <c r="M81" s="159" t="s">
        <v>184</v>
      </c>
      <c r="N81" s="159" t="s">
        <v>595</v>
      </c>
      <c r="O81" s="179"/>
      <c r="P81" s="179"/>
      <c r="Q81" s="179"/>
      <c r="R81" s="179"/>
      <c r="S81" s="180">
        <v>43053</v>
      </c>
      <c r="T81" s="179">
        <v>3600</v>
      </c>
      <c r="U81" s="179" t="s">
        <v>38</v>
      </c>
      <c r="V81" s="159">
        <v>3600</v>
      </c>
      <c r="W81" s="158"/>
      <c r="X81" s="123"/>
      <c r="Y81" s="161"/>
      <c r="Z81" s="158">
        <v>3600</v>
      </c>
      <c r="AA81" s="159" t="s">
        <v>41</v>
      </c>
      <c r="AB81" s="162"/>
    </row>
    <row r="82" spans="1:28" ht="15.75" customHeight="1" x14ac:dyDescent="0.2">
      <c r="A82" s="177">
        <v>42978</v>
      </c>
      <c r="B82" s="178">
        <v>29175864</v>
      </c>
      <c r="C82" s="159" t="s">
        <v>596</v>
      </c>
      <c r="D82" s="179" t="s">
        <v>392</v>
      </c>
      <c r="E82" s="179" t="s">
        <v>597</v>
      </c>
      <c r="F82" s="179" t="s">
        <v>541</v>
      </c>
      <c r="G82" s="113" t="s">
        <v>183</v>
      </c>
      <c r="H82" s="159" t="s">
        <v>598</v>
      </c>
      <c r="I82" s="180">
        <v>43063</v>
      </c>
      <c r="J82" s="181" t="s">
        <v>30</v>
      </c>
      <c r="K82" s="179"/>
      <c r="L82" s="179"/>
      <c r="M82" s="159" t="s">
        <v>182</v>
      </c>
      <c r="N82" s="159" t="s">
        <v>599</v>
      </c>
      <c r="O82" s="179"/>
      <c r="P82" s="179"/>
      <c r="Q82" s="179"/>
      <c r="R82" s="179"/>
      <c r="S82" s="180">
        <v>43053</v>
      </c>
      <c r="T82" s="179">
        <v>3360</v>
      </c>
      <c r="U82" s="179" t="s">
        <v>34</v>
      </c>
      <c r="V82" s="159">
        <v>2968.2</v>
      </c>
      <c r="W82" s="158"/>
      <c r="X82" s="123"/>
      <c r="Y82" s="161"/>
      <c r="Z82" s="158">
        <v>2968.2</v>
      </c>
      <c r="AA82" s="159" t="s">
        <v>41</v>
      </c>
      <c r="AB82" s="162"/>
    </row>
    <row r="83" spans="1:28" ht="15.75" customHeight="1" x14ac:dyDescent="0.2">
      <c r="A83" s="177">
        <v>42998</v>
      </c>
      <c r="B83" s="178">
        <v>29253155</v>
      </c>
      <c r="C83" s="159" t="s">
        <v>600</v>
      </c>
      <c r="D83" s="179" t="s">
        <v>306</v>
      </c>
      <c r="E83" s="179" t="s">
        <v>601</v>
      </c>
      <c r="F83" s="179" t="s">
        <v>602</v>
      </c>
      <c r="G83" s="113" t="s">
        <v>183</v>
      </c>
      <c r="H83" s="159" t="s">
        <v>603</v>
      </c>
      <c r="I83" s="180">
        <v>43084</v>
      </c>
      <c r="J83" s="181" t="s">
        <v>30</v>
      </c>
      <c r="K83" s="179"/>
      <c r="L83" s="179"/>
      <c r="M83" s="159" t="s">
        <v>182</v>
      </c>
      <c r="N83" s="159" t="s">
        <v>604</v>
      </c>
      <c r="O83" s="179"/>
      <c r="P83" s="179"/>
      <c r="Q83" s="179"/>
      <c r="R83" s="179"/>
      <c r="S83" s="180">
        <v>43077</v>
      </c>
      <c r="T83" s="179">
        <v>2580</v>
      </c>
      <c r="U83" s="179" t="s">
        <v>38</v>
      </c>
      <c r="V83" s="159">
        <v>2580</v>
      </c>
      <c r="W83" s="158"/>
      <c r="X83" s="123"/>
      <c r="Y83" s="161"/>
      <c r="Z83" s="158">
        <v>2580</v>
      </c>
      <c r="AA83" s="159" t="s">
        <v>41</v>
      </c>
      <c r="AB83" s="162"/>
    </row>
    <row r="84" spans="1:28" ht="15.75" customHeight="1" x14ac:dyDescent="0.2">
      <c r="A84" s="177" t="s">
        <v>310</v>
      </c>
      <c r="B84" s="178" t="s">
        <v>310</v>
      </c>
      <c r="C84" s="178" t="s">
        <v>724</v>
      </c>
      <c r="D84" s="179" t="s">
        <v>725</v>
      </c>
      <c r="E84" s="179" t="s">
        <v>726</v>
      </c>
      <c r="F84" s="179" t="s">
        <v>727</v>
      </c>
      <c r="G84" s="113" t="s">
        <v>183</v>
      </c>
      <c r="H84" s="178" t="s">
        <v>728</v>
      </c>
      <c r="I84" s="207">
        <v>43133</v>
      </c>
      <c r="J84" s="181" t="s">
        <v>30</v>
      </c>
      <c r="K84" s="179"/>
      <c r="L84" s="179"/>
      <c r="M84" s="178" t="s">
        <v>182</v>
      </c>
      <c r="N84" s="178" t="s">
        <v>326</v>
      </c>
      <c r="O84" s="179"/>
      <c r="P84" s="179"/>
      <c r="Q84" s="179"/>
      <c r="R84" s="179"/>
      <c r="S84" s="207">
        <v>43032</v>
      </c>
      <c r="T84" s="179">
        <v>950</v>
      </c>
      <c r="U84" s="179" t="s">
        <v>242</v>
      </c>
      <c r="V84" s="178">
        <v>720.9</v>
      </c>
      <c r="W84" s="158"/>
      <c r="X84" s="178"/>
      <c r="Y84" s="208"/>
      <c r="Z84" s="158">
        <v>720.9</v>
      </c>
      <c r="AA84" s="159" t="s">
        <v>41</v>
      </c>
      <c r="AB84" s="212"/>
    </row>
    <row r="85" spans="1:28" ht="15.75" customHeight="1" x14ac:dyDescent="0.2">
      <c r="A85" s="177">
        <v>42989</v>
      </c>
      <c r="B85" s="178">
        <v>29272855</v>
      </c>
      <c r="C85" s="159" t="s">
        <v>605</v>
      </c>
      <c r="D85" s="179" t="s">
        <v>259</v>
      </c>
      <c r="E85" s="179" t="s">
        <v>606</v>
      </c>
      <c r="F85" s="179" t="s">
        <v>607</v>
      </c>
      <c r="G85" s="113" t="s">
        <v>183</v>
      </c>
      <c r="H85" s="159" t="s">
        <v>608</v>
      </c>
      <c r="I85" s="180">
        <v>43089</v>
      </c>
      <c r="J85" s="181" t="s">
        <v>30</v>
      </c>
      <c r="K85" s="179"/>
      <c r="L85" s="179"/>
      <c r="M85" s="159" t="s">
        <v>182</v>
      </c>
      <c r="N85" s="159" t="s">
        <v>586</v>
      </c>
      <c r="O85" s="179"/>
      <c r="P85" s="179"/>
      <c r="Q85" s="179"/>
      <c r="R85" s="179"/>
      <c r="S85" s="180">
        <v>43070</v>
      </c>
      <c r="T85" s="179">
        <v>3767.65</v>
      </c>
      <c r="U85" s="179" t="s">
        <v>34</v>
      </c>
      <c r="V85" s="159">
        <v>3362.17</v>
      </c>
      <c r="W85" s="158"/>
      <c r="X85" s="123"/>
      <c r="Y85" s="161"/>
      <c r="Z85" s="158">
        <v>3362.17</v>
      </c>
      <c r="AA85" s="159" t="s">
        <v>41</v>
      </c>
      <c r="AB85" s="162"/>
    </row>
    <row r="86" spans="1:28" ht="15.75" customHeight="1" x14ac:dyDescent="0.2">
      <c r="A86" s="177">
        <v>42944</v>
      </c>
      <c r="B86" s="178">
        <v>28953326</v>
      </c>
      <c r="C86" s="159" t="s">
        <v>609</v>
      </c>
      <c r="D86" s="179" t="s">
        <v>270</v>
      </c>
      <c r="E86" s="179" t="s">
        <v>296</v>
      </c>
      <c r="F86" s="179" t="s">
        <v>297</v>
      </c>
      <c r="G86" s="113" t="s">
        <v>183</v>
      </c>
      <c r="H86" s="159" t="s">
        <v>610</v>
      </c>
      <c r="I86" s="180">
        <v>42993</v>
      </c>
      <c r="J86" s="181" t="s">
        <v>30</v>
      </c>
      <c r="K86" s="179"/>
      <c r="L86" s="179"/>
      <c r="M86" s="159" t="s">
        <v>182</v>
      </c>
      <c r="N86" s="159" t="s">
        <v>611</v>
      </c>
      <c r="O86" s="179"/>
      <c r="P86" s="179"/>
      <c r="Q86" s="179"/>
      <c r="R86" s="179"/>
      <c r="S86" s="180">
        <v>43077</v>
      </c>
      <c r="T86" s="179">
        <v>2217.6</v>
      </c>
      <c r="U86" s="179" t="s">
        <v>38</v>
      </c>
      <c r="V86" s="159">
        <v>2217.6</v>
      </c>
      <c r="W86" s="158">
        <v>583.20000000000005</v>
      </c>
      <c r="X86" s="123"/>
      <c r="Y86" s="161"/>
      <c r="Z86" s="158">
        <v>2800.8</v>
      </c>
      <c r="AA86" s="159" t="s">
        <v>41</v>
      </c>
      <c r="AB86" s="162"/>
    </row>
    <row r="87" spans="1:28" ht="15.75" customHeight="1" x14ac:dyDescent="0.2">
      <c r="A87" s="177">
        <v>42936</v>
      </c>
      <c r="B87" s="178">
        <v>29211731</v>
      </c>
      <c r="C87" s="159" t="s">
        <v>612</v>
      </c>
      <c r="D87" s="179" t="s">
        <v>276</v>
      </c>
      <c r="E87" s="179" t="s">
        <v>526</v>
      </c>
      <c r="F87" s="179" t="s">
        <v>527</v>
      </c>
      <c r="G87" s="113" t="s">
        <v>183</v>
      </c>
      <c r="H87" s="159" t="s">
        <v>613</v>
      </c>
      <c r="I87" s="180">
        <v>43075</v>
      </c>
      <c r="J87" s="181" t="s">
        <v>30</v>
      </c>
      <c r="K87" s="179"/>
      <c r="L87" s="179"/>
      <c r="M87" s="159" t="s">
        <v>182</v>
      </c>
      <c r="N87" s="159" t="s">
        <v>336</v>
      </c>
      <c r="O87" s="179"/>
      <c r="P87" s="179"/>
      <c r="Q87" s="179"/>
      <c r="R87" s="179"/>
      <c r="S87" s="180">
        <v>43070</v>
      </c>
      <c r="T87" s="179">
        <v>1495</v>
      </c>
      <c r="U87" s="179" t="s">
        <v>242</v>
      </c>
      <c r="V87" s="159">
        <v>1131.72</v>
      </c>
      <c r="W87" s="158"/>
      <c r="X87" s="123"/>
      <c r="Y87" s="161"/>
      <c r="Z87" s="158">
        <v>1131.72</v>
      </c>
      <c r="AA87" s="159" t="s">
        <v>41</v>
      </c>
      <c r="AB87" s="162"/>
    </row>
    <row r="88" spans="1:28" ht="15.75" customHeight="1" x14ac:dyDescent="0.2">
      <c r="A88" s="177">
        <v>43043</v>
      </c>
      <c r="B88" s="178">
        <v>29161638</v>
      </c>
      <c r="C88" s="159" t="s">
        <v>614</v>
      </c>
      <c r="D88" s="179" t="s">
        <v>259</v>
      </c>
      <c r="E88" s="179" t="s">
        <v>615</v>
      </c>
      <c r="F88" s="179" t="s">
        <v>616</v>
      </c>
      <c r="G88" s="113" t="s">
        <v>183</v>
      </c>
      <c r="H88" s="159" t="s">
        <v>617</v>
      </c>
      <c r="I88" s="180">
        <v>43047</v>
      </c>
      <c r="J88" s="181" t="s">
        <v>30</v>
      </c>
      <c r="K88" s="179"/>
      <c r="L88" s="179"/>
      <c r="M88" s="159" t="s">
        <v>182</v>
      </c>
      <c r="N88" s="159" t="s">
        <v>618</v>
      </c>
      <c r="O88" s="179"/>
      <c r="P88" s="179"/>
      <c r="Q88" s="179"/>
      <c r="R88" s="179"/>
      <c r="S88" s="180">
        <v>43087</v>
      </c>
      <c r="T88" s="179">
        <v>2960.29</v>
      </c>
      <c r="U88" s="179" t="s">
        <v>34</v>
      </c>
      <c r="V88" s="159">
        <v>2641.7</v>
      </c>
      <c r="W88" s="158"/>
      <c r="X88" s="123"/>
      <c r="Y88" s="161"/>
      <c r="Z88" s="158">
        <v>2641.7</v>
      </c>
      <c r="AA88" s="159" t="s">
        <v>41</v>
      </c>
      <c r="AB88" s="162"/>
    </row>
    <row r="89" spans="1:28" ht="15.75" customHeight="1" x14ac:dyDescent="0.2">
      <c r="A89" s="177">
        <v>42781</v>
      </c>
      <c r="B89" s="178">
        <v>28379042</v>
      </c>
      <c r="C89" s="159" t="s">
        <v>619</v>
      </c>
      <c r="D89" s="179" t="s">
        <v>312</v>
      </c>
      <c r="E89" s="179" t="s">
        <v>620</v>
      </c>
      <c r="F89" s="179" t="s">
        <v>621</v>
      </c>
      <c r="G89" s="113" t="s">
        <v>183</v>
      </c>
      <c r="H89" s="159" t="s">
        <v>622</v>
      </c>
      <c r="I89" s="180">
        <v>42830</v>
      </c>
      <c r="J89" s="202" t="s">
        <v>30</v>
      </c>
      <c r="K89" s="179"/>
      <c r="L89" s="179"/>
      <c r="M89" s="159" t="s">
        <v>184</v>
      </c>
      <c r="N89" s="159" t="s">
        <v>623</v>
      </c>
      <c r="O89" s="173" t="s">
        <v>156</v>
      </c>
      <c r="P89" s="179" t="s">
        <v>624</v>
      </c>
      <c r="Q89" s="179"/>
      <c r="R89" s="179"/>
      <c r="S89" s="180">
        <v>42860</v>
      </c>
      <c r="T89" s="179">
        <v>1788</v>
      </c>
      <c r="U89" s="179" t="s">
        <v>38</v>
      </c>
      <c r="V89" s="159">
        <v>1788</v>
      </c>
      <c r="W89" s="158"/>
      <c r="X89" s="123"/>
      <c r="Y89" s="161"/>
      <c r="Z89" s="158">
        <v>1788</v>
      </c>
      <c r="AA89" s="159" t="s">
        <v>41</v>
      </c>
      <c r="AB89" s="195" t="s">
        <v>625</v>
      </c>
    </row>
    <row r="90" spans="1:28" ht="15.75" customHeight="1" x14ac:dyDescent="0.2">
      <c r="A90" s="203">
        <v>42775</v>
      </c>
      <c r="B90" s="204">
        <v>28449690</v>
      </c>
      <c r="C90" s="172" t="s">
        <v>626</v>
      </c>
      <c r="D90" s="170" t="s">
        <v>253</v>
      </c>
      <c r="E90" s="170" t="s">
        <v>627</v>
      </c>
      <c r="F90" s="170" t="s">
        <v>628</v>
      </c>
      <c r="G90" s="113" t="s">
        <v>183</v>
      </c>
      <c r="H90" s="172" t="s">
        <v>629</v>
      </c>
      <c r="I90" s="205">
        <v>42853</v>
      </c>
      <c r="J90" s="202" t="s">
        <v>30</v>
      </c>
      <c r="K90" s="170"/>
      <c r="L90" s="170"/>
      <c r="M90" s="172" t="s">
        <v>182</v>
      </c>
      <c r="N90" s="172" t="s">
        <v>509</v>
      </c>
      <c r="O90" s="170"/>
      <c r="P90" s="170"/>
      <c r="Q90" s="170"/>
      <c r="R90" s="170"/>
      <c r="S90" s="205">
        <v>42853</v>
      </c>
      <c r="T90" s="170">
        <v>1875.6</v>
      </c>
      <c r="U90" s="170" t="s">
        <v>38</v>
      </c>
      <c r="V90" s="172">
        <v>1875.6</v>
      </c>
      <c r="W90" s="174"/>
      <c r="X90" s="123" t="s">
        <v>148</v>
      </c>
      <c r="Y90" s="175"/>
      <c r="Z90" s="174">
        <v>1875.6</v>
      </c>
      <c r="AA90" s="172" t="s">
        <v>41</v>
      </c>
      <c r="AB90" s="176"/>
    </row>
    <row r="91" spans="1:28" ht="15.75" customHeight="1" x14ac:dyDescent="0.2">
      <c r="A91" s="177">
        <v>42773</v>
      </c>
      <c r="B91" s="178">
        <v>28389598</v>
      </c>
      <c r="C91" s="159" t="s">
        <v>630</v>
      </c>
      <c r="D91" s="179" t="s">
        <v>392</v>
      </c>
      <c r="E91" s="179" t="s">
        <v>631</v>
      </c>
      <c r="F91" s="179" t="s">
        <v>632</v>
      </c>
      <c r="G91" s="113" t="s">
        <v>183</v>
      </c>
      <c r="H91" s="159" t="s">
        <v>633</v>
      </c>
      <c r="I91" s="180">
        <v>42832</v>
      </c>
      <c r="J91" s="202" t="s">
        <v>30</v>
      </c>
      <c r="K91" s="179"/>
      <c r="L91" s="179"/>
      <c r="M91" s="159" t="s">
        <v>182</v>
      </c>
      <c r="N91" s="159" t="s">
        <v>326</v>
      </c>
      <c r="O91" s="179"/>
      <c r="P91" s="179"/>
      <c r="Q91" s="179"/>
      <c r="R91" s="179"/>
      <c r="S91" s="180">
        <v>42850</v>
      </c>
      <c r="T91" s="179">
        <v>1755</v>
      </c>
      <c r="U91" s="179" t="s">
        <v>38</v>
      </c>
      <c r="V91" s="159">
        <v>1755</v>
      </c>
      <c r="W91" s="158"/>
      <c r="X91" s="123"/>
      <c r="Y91" s="161"/>
      <c r="Z91" s="158">
        <v>1755</v>
      </c>
      <c r="AA91" s="172" t="s">
        <v>41</v>
      </c>
      <c r="AB91" s="176"/>
    </row>
    <row r="92" spans="1:28" ht="15.75" customHeight="1" x14ac:dyDescent="0.2">
      <c r="A92" s="177">
        <v>42702</v>
      </c>
      <c r="B92" s="178">
        <v>28381264</v>
      </c>
      <c r="C92" s="159" t="s">
        <v>634</v>
      </c>
      <c r="D92" s="179" t="s">
        <v>253</v>
      </c>
      <c r="E92" s="179" t="s">
        <v>635</v>
      </c>
      <c r="F92" s="179" t="s">
        <v>636</v>
      </c>
      <c r="G92" s="113" t="s">
        <v>183</v>
      </c>
      <c r="H92" s="159" t="s">
        <v>637</v>
      </c>
      <c r="I92" s="180">
        <v>42830</v>
      </c>
      <c r="J92" s="202" t="s">
        <v>30</v>
      </c>
      <c r="K92" s="179"/>
      <c r="L92" s="179"/>
      <c r="M92" s="159" t="s">
        <v>182</v>
      </c>
      <c r="N92" s="159" t="s">
        <v>638</v>
      </c>
      <c r="O92" s="179"/>
      <c r="P92" s="179"/>
      <c r="Q92" s="179"/>
      <c r="R92" s="179"/>
      <c r="S92" s="180">
        <v>42853</v>
      </c>
      <c r="T92" s="179">
        <v>1600.2</v>
      </c>
      <c r="U92" s="179" t="s">
        <v>38</v>
      </c>
      <c r="V92" s="159">
        <v>1600.2</v>
      </c>
      <c r="W92" s="158"/>
      <c r="X92" s="123"/>
      <c r="Y92" s="161"/>
      <c r="Z92" s="158">
        <v>1600.2</v>
      </c>
      <c r="AA92" s="159" t="s">
        <v>41</v>
      </c>
      <c r="AB92" s="176"/>
    </row>
    <row r="93" spans="1:28" ht="15.75" customHeight="1" x14ac:dyDescent="0.2">
      <c r="A93" s="203">
        <v>42691</v>
      </c>
      <c r="B93" s="204">
        <v>29353967</v>
      </c>
      <c r="C93" s="172" t="s">
        <v>639</v>
      </c>
      <c r="D93" s="170" t="s">
        <v>270</v>
      </c>
      <c r="E93" s="170" t="s">
        <v>640</v>
      </c>
      <c r="F93" s="170" t="s">
        <v>641</v>
      </c>
      <c r="G93" s="113" t="s">
        <v>183</v>
      </c>
      <c r="H93" s="172" t="s">
        <v>642</v>
      </c>
      <c r="I93" s="205">
        <v>42879</v>
      </c>
      <c r="J93" s="202" t="s">
        <v>30</v>
      </c>
      <c r="K93" s="170"/>
      <c r="L93" s="170"/>
      <c r="M93" s="172" t="s">
        <v>182</v>
      </c>
      <c r="N93" s="172" t="s">
        <v>643</v>
      </c>
      <c r="O93" s="170"/>
      <c r="P93" s="170"/>
      <c r="Q93" s="170"/>
      <c r="R93" s="170"/>
      <c r="S93" s="205">
        <v>42860</v>
      </c>
      <c r="T93" s="170">
        <v>2400</v>
      </c>
      <c r="U93" s="170" t="s">
        <v>38</v>
      </c>
      <c r="V93" s="172">
        <v>2400</v>
      </c>
      <c r="W93" s="174"/>
      <c r="X93" s="123"/>
      <c r="Y93" s="175"/>
      <c r="Z93" s="174">
        <v>2400</v>
      </c>
      <c r="AA93" s="172" t="s">
        <v>41</v>
      </c>
      <c r="AB93" s="176"/>
    </row>
    <row r="94" spans="1:28" ht="15.75" customHeight="1" x14ac:dyDescent="0.2">
      <c r="A94" s="177">
        <v>42781</v>
      </c>
      <c r="B94" s="178" t="s">
        <v>310</v>
      </c>
      <c r="C94" s="159" t="s">
        <v>644</v>
      </c>
      <c r="D94" s="179" t="s">
        <v>359</v>
      </c>
      <c r="E94" s="179" t="s">
        <v>645</v>
      </c>
      <c r="F94" s="179" t="s">
        <v>646</v>
      </c>
      <c r="G94" s="113" t="s">
        <v>183</v>
      </c>
      <c r="H94" s="159" t="s">
        <v>647</v>
      </c>
      <c r="I94" s="180">
        <v>42848</v>
      </c>
      <c r="J94" s="202" t="s">
        <v>30</v>
      </c>
      <c r="K94" s="179"/>
      <c r="L94" s="179"/>
      <c r="M94" s="159" t="s">
        <v>184</v>
      </c>
      <c r="N94" s="159" t="s">
        <v>428</v>
      </c>
      <c r="O94" s="179"/>
      <c r="P94" s="179"/>
      <c r="Q94" s="179"/>
      <c r="R94" s="179"/>
      <c r="S94" s="180">
        <v>42857</v>
      </c>
      <c r="T94" s="179">
        <v>1000</v>
      </c>
      <c r="U94" s="173" t="s">
        <v>242</v>
      </c>
      <c r="V94" s="159">
        <v>797.83</v>
      </c>
      <c r="W94" s="158"/>
      <c r="X94" s="123"/>
      <c r="Y94" s="161"/>
      <c r="Z94" s="158">
        <v>797.83</v>
      </c>
      <c r="AA94" s="159" t="s">
        <v>41</v>
      </c>
      <c r="AB94" s="176"/>
    </row>
    <row r="95" spans="1:28" ht="15.75" customHeight="1" x14ac:dyDescent="0.2">
      <c r="A95" s="177">
        <v>42846</v>
      </c>
      <c r="B95" s="178">
        <v>28493919</v>
      </c>
      <c r="C95" s="159" t="s">
        <v>648</v>
      </c>
      <c r="D95" s="179" t="s">
        <v>276</v>
      </c>
      <c r="E95" s="179" t="s">
        <v>526</v>
      </c>
      <c r="F95" s="179" t="s">
        <v>527</v>
      </c>
      <c r="G95" s="113" t="s">
        <v>183</v>
      </c>
      <c r="H95" s="159" t="s">
        <v>649</v>
      </c>
      <c r="I95" s="180">
        <v>42866</v>
      </c>
      <c r="J95" s="202" t="s">
        <v>30</v>
      </c>
      <c r="K95" s="179"/>
      <c r="L95" s="179"/>
      <c r="M95" s="159" t="s">
        <v>182</v>
      </c>
      <c r="N95" s="159" t="s">
        <v>650</v>
      </c>
      <c r="O95" s="179"/>
      <c r="P95" s="179"/>
      <c r="Q95" s="179"/>
      <c r="R95" s="179"/>
      <c r="S95" s="180">
        <v>42871</v>
      </c>
      <c r="T95" s="179">
        <v>1495</v>
      </c>
      <c r="U95" s="173" t="s">
        <v>242</v>
      </c>
      <c r="V95" s="159">
        <v>1196.3800000000001</v>
      </c>
      <c r="W95" s="158"/>
      <c r="X95" s="123"/>
      <c r="Y95" s="161"/>
      <c r="Z95" s="158">
        <v>1196.3800000000001</v>
      </c>
      <c r="AA95" s="159" t="s">
        <v>41</v>
      </c>
      <c r="AB95" s="176"/>
    </row>
    <row r="96" spans="1:28" ht="15.75" customHeight="1" x14ac:dyDescent="0.2">
      <c r="A96" s="191">
        <v>42879</v>
      </c>
      <c r="B96" s="178">
        <v>28606181</v>
      </c>
      <c r="C96" s="159" t="s">
        <v>651</v>
      </c>
      <c r="D96" s="179" t="s">
        <v>253</v>
      </c>
      <c r="E96" s="179" t="s">
        <v>387</v>
      </c>
      <c r="F96" s="179" t="s">
        <v>388</v>
      </c>
      <c r="G96" s="113" t="s">
        <v>183</v>
      </c>
      <c r="H96" s="159" t="s">
        <v>652</v>
      </c>
      <c r="I96" s="180">
        <v>42898</v>
      </c>
      <c r="J96" s="202" t="s">
        <v>30</v>
      </c>
      <c r="K96" s="179"/>
      <c r="L96" s="179"/>
      <c r="M96" s="159" t="s">
        <v>182</v>
      </c>
      <c r="N96" s="159" t="s">
        <v>390</v>
      </c>
      <c r="O96" s="179"/>
      <c r="P96" s="179"/>
      <c r="Q96" s="179"/>
      <c r="R96" s="179"/>
      <c r="S96" s="180">
        <v>42888</v>
      </c>
      <c r="T96" s="179">
        <v>1457.4</v>
      </c>
      <c r="U96" s="179" t="s">
        <v>38</v>
      </c>
      <c r="V96" s="159">
        <v>1457.4</v>
      </c>
      <c r="W96" s="158"/>
      <c r="X96" s="123" t="s">
        <v>148</v>
      </c>
      <c r="Y96" s="161"/>
      <c r="Z96" s="158">
        <v>1457.4</v>
      </c>
      <c r="AA96" s="159" t="s">
        <v>41</v>
      </c>
      <c r="AB96" s="162"/>
    </row>
    <row r="97" spans="1:28" ht="15.75" customHeight="1" x14ac:dyDescent="0.2">
      <c r="A97" s="177">
        <v>42800</v>
      </c>
      <c r="B97" s="178">
        <v>28414938</v>
      </c>
      <c r="C97" s="159" t="s">
        <v>653</v>
      </c>
      <c r="D97" s="179" t="s">
        <v>259</v>
      </c>
      <c r="E97" s="179" t="s">
        <v>654</v>
      </c>
      <c r="F97" s="179" t="s">
        <v>655</v>
      </c>
      <c r="G97" s="113" t="s">
        <v>183</v>
      </c>
      <c r="H97" s="159" t="s">
        <v>656</v>
      </c>
      <c r="I97" s="180">
        <v>42839</v>
      </c>
      <c r="J97" s="202" t="s">
        <v>30</v>
      </c>
      <c r="K97" s="179"/>
      <c r="L97" s="179"/>
      <c r="M97" s="159" t="s">
        <v>182</v>
      </c>
      <c r="N97" s="159" t="s">
        <v>413</v>
      </c>
      <c r="O97" s="179"/>
      <c r="P97" s="179"/>
      <c r="Q97" s="179"/>
      <c r="R97" s="179"/>
      <c r="S97" s="180">
        <v>42871</v>
      </c>
      <c r="T97" s="179">
        <v>1937.65</v>
      </c>
      <c r="U97" s="160" t="s">
        <v>34</v>
      </c>
      <c r="V97" s="159">
        <v>1621.6</v>
      </c>
      <c r="W97" s="158"/>
      <c r="X97" s="123"/>
      <c r="Y97" s="161"/>
      <c r="Z97" s="158">
        <v>1621.6</v>
      </c>
      <c r="AA97" s="159" t="s">
        <v>41</v>
      </c>
      <c r="AB97" s="176"/>
    </row>
    <row r="98" spans="1:28" ht="15.75" customHeight="1" x14ac:dyDescent="0.2">
      <c r="A98" s="177">
        <v>42804</v>
      </c>
      <c r="B98" s="178">
        <v>28449385</v>
      </c>
      <c r="C98" s="159" t="s">
        <v>657</v>
      </c>
      <c r="D98" s="179" t="s">
        <v>270</v>
      </c>
      <c r="E98" s="179" t="s">
        <v>414</v>
      </c>
      <c r="F98" s="179" t="s">
        <v>658</v>
      </c>
      <c r="G98" s="113" t="s">
        <v>183</v>
      </c>
      <c r="H98" s="159" t="s">
        <v>659</v>
      </c>
      <c r="I98" s="180">
        <v>42877</v>
      </c>
      <c r="J98" s="202" t="s">
        <v>30</v>
      </c>
      <c r="K98" s="179"/>
      <c r="L98" s="179"/>
      <c r="M98" s="159" t="s">
        <v>182</v>
      </c>
      <c r="N98" s="159" t="s">
        <v>660</v>
      </c>
      <c r="O98" s="179"/>
      <c r="P98" s="179"/>
      <c r="Q98" s="179"/>
      <c r="R98" s="179"/>
      <c r="S98" s="180">
        <v>42881</v>
      </c>
      <c r="T98" s="179">
        <v>2400</v>
      </c>
      <c r="U98" s="179" t="s">
        <v>38</v>
      </c>
      <c r="V98" s="159">
        <v>2400</v>
      </c>
      <c r="W98" s="158"/>
      <c r="X98" s="123"/>
      <c r="Y98" s="161"/>
      <c r="Z98" s="158">
        <v>2400</v>
      </c>
      <c r="AA98" s="159" t="s">
        <v>41</v>
      </c>
      <c r="AB98" s="176"/>
    </row>
    <row r="99" spans="1:28" ht="15.75" customHeight="1" x14ac:dyDescent="0.2">
      <c r="A99" s="177">
        <v>42720</v>
      </c>
      <c r="B99" s="178">
        <v>28557022</v>
      </c>
      <c r="C99" s="159" t="s">
        <v>661</v>
      </c>
      <c r="D99" s="179" t="s">
        <v>270</v>
      </c>
      <c r="E99" s="179" t="s">
        <v>662</v>
      </c>
      <c r="F99" s="179" t="s">
        <v>663</v>
      </c>
      <c r="G99" s="113" t="s">
        <v>183</v>
      </c>
      <c r="H99" s="159" t="s">
        <v>664</v>
      </c>
      <c r="I99" s="180">
        <v>42884</v>
      </c>
      <c r="J99" s="202" t="s">
        <v>30</v>
      </c>
      <c r="K99" s="179"/>
      <c r="L99" s="179"/>
      <c r="M99" s="159" t="s">
        <v>184</v>
      </c>
      <c r="N99" s="159" t="s">
        <v>665</v>
      </c>
      <c r="O99" s="179"/>
      <c r="P99" s="179"/>
      <c r="Q99" s="179"/>
      <c r="R99" s="179"/>
      <c r="S99" s="180">
        <v>42881</v>
      </c>
      <c r="T99" s="179">
        <v>3214</v>
      </c>
      <c r="U99" s="179" t="s">
        <v>38</v>
      </c>
      <c r="V99" s="159">
        <v>3214</v>
      </c>
      <c r="W99" s="158"/>
      <c r="X99" s="123"/>
      <c r="Y99" s="161"/>
      <c r="Z99" s="158">
        <v>3214</v>
      </c>
      <c r="AA99" s="159" t="s">
        <v>41</v>
      </c>
      <c r="AB99" s="176"/>
    </row>
    <row r="100" spans="1:28" ht="15.75" customHeight="1" x14ac:dyDescent="0.2">
      <c r="A100" s="177">
        <v>42804</v>
      </c>
      <c r="B100" s="178">
        <v>28468605</v>
      </c>
      <c r="C100" s="159" t="s">
        <v>666</v>
      </c>
      <c r="D100" s="179" t="s">
        <v>253</v>
      </c>
      <c r="E100" s="179" t="s">
        <v>458</v>
      </c>
      <c r="F100" s="179" t="s">
        <v>459</v>
      </c>
      <c r="G100" s="113" t="s">
        <v>183</v>
      </c>
      <c r="H100" s="159" t="s">
        <v>667</v>
      </c>
      <c r="I100" s="180">
        <v>42858</v>
      </c>
      <c r="J100" s="202" t="s">
        <v>30</v>
      </c>
      <c r="K100" s="179"/>
      <c r="L100" s="179"/>
      <c r="M100" s="159" t="s">
        <v>182</v>
      </c>
      <c r="N100" s="159" t="s">
        <v>326</v>
      </c>
      <c r="O100" s="179"/>
      <c r="P100" s="179"/>
      <c r="Q100" s="179"/>
      <c r="R100" s="179"/>
      <c r="S100" s="180">
        <v>42874</v>
      </c>
      <c r="T100" s="179">
        <v>1704</v>
      </c>
      <c r="U100" s="179" t="s">
        <v>38</v>
      </c>
      <c r="V100" s="159">
        <v>1704</v>
      </c>
      <c r="W100" s="158"/>
      <c r="X100" s="123"/>
      <c r="Y100" s="161"/>
      <c r="Z100" s="158">
        <v>1704</v>
      </c>
      <c r="AA100" s="159" t="s">
        <v>41</v>
      </c>
      <c r="AB100" s="176"/>
    </row>
    <row r="101" spans="1:28" ht="15.75" customHeight="1" x14ac:dyDescent="0.2">
      <c r="A101" s="177">
        <v>42810</v>
      </c>
      <c r="B101" s="178">
        <v>28578682</v>
      </c>
      <c r="C101" s="159" t="s">
        <v>668</v>
      </c>
      <c r="D101" s="179" t="s">
        <v>253</v>
      </c>
      <c r="E101" s="179" t="s">
        <v>669</v>
      </c>
      <c r="F101" s="179" t="s">
        <v>670</v>
      </c>
      <c r="G101" s="113" t="s">
        <v>183</v>
      </c>
      <c r="H101" s="159" t="s">
        <v>671</v>
      </c>
      <c r="I101" s="180">
        <v>42888</v>
      </c>
      <c r="J101" s="202" t="s">
        <v>30</v>
      </c>
      <c r="K101" s="179"/>
      <c r="L101" s="179"/>
      <c r="M101" s="159" t="s">
        <v>182</v>
      </c>
      <c r="N101" s="159" t="s">
        <v>413</v>
      </c>
      <c r="O101" s="179"/>
      <c r="P101" s="179"/>
      <c r="Q101" s="179"/>
      <c r="R101" s="179"/>
      <c r="S101" s="180">
        <v>42874</v>
      </c>
      <c r="T101" s="179">
        <v>1704</v>
      </c>
      <c r="U101" s="179" t="s">
        <v>38</v>
      </c>
      <c r="V101" s="159">
        <v>1704</v>
      </c>
      <c r="W101" s="158"/>
      <c r="X101" s="123"/>
      <c r="Y101" s="161"/>
      <c r="Z101" s="158">
        <v>1704</v>
      </c>
      <c r="AA101" s="159" t="s">
        <v>41</v>
      </c>
      <c r="AB101" s="176"/>
    </row>
    <row r="102" spans="1:28" ht="15.75" customHeight="1" x14ac:dyDescent="0.2">
      <c r="A102" s="177">
        <v>42676</v>
      </c>
      <c r="B102" s="178">
        <v>27491527</v>
      </c>
      <c r="C102" s="159" t="s">
        <v>672</v>
      </c>
      <c r="D102" s="179" t="s">
        <v>322</v>
      </c>
      <c r="E102" s="179" t="s">
        <v>673</v>
      </c>
      <c r="F102" s="179" t="s">
        <v>674</v>
      </c>
      <c r="G102" s="113" t="s">
        <v>183</v>
      </c>
      <c r="H102" s="159" t="s">
        <v>675</v>
      </c>
      <c r="I102" s="180">
        <v>42586</v>
      </c>
      <c r="J102" s="202" t="s">
        <v>30</v>
      </c>
      <c r="K102" s="179"/>
      <c r="L102" s="179"/>
      <c r="M102" s="159" t="s">
        <v>184</v>
      </c>
      <c r="N102" s="159" t="s">
        <v>676</v>
      </c>
      <c r="O102" s="179"/>
      <c r="P102" s="179"/>
      <c r="Q102" s="179"/>
      <c r="R102" s="179"/>
      <c r="S102" s="180">
        <v>42874</v>
      </c>
      <c r="T102" s="179">
        <v>2640</v>
      </c>
      <c r="U102" s="160" t="s">
        <v>34</v>
      </c>
      <c r="V102" s="159">
        <v>2238.4299999999998</v>
      </c>
      <c r="W102" s="158"/>
      <c r="X102" s="123"/>
      <c r="Y102" s="161"/>
      <c r="Z102" s="158">
        <v>2238.4299999999998</v>
      </c>
      <c r="AA102" s="159" t="s">
        <v>41</v>
      </c>
      <c r="AB102" s="162"/>
    </row>
    <row r="103" spans="1:28" ht="15.75" customHeight="1" x14ac:dyDescent="0.2">
      <c r="A103" s="177">
        <v>42802</v>
      </c>
      <c r="B103" s="178">
        <v>28556355</v>
      </c>
      <c r="C103" s="159" t="s">
        <v>677</v>
      </c>
      <c r="D103" s="179" t="s">
        <v>270</v>
      </c>
      <c r="E103" s="179" t="s">
        <v>662</v>
      </c>
      <c r="F103" s="179" t="s">
        <v>663</v>
      </c>
      <c r="G103" s="113" t="s">
        <v>183</v>
      </c>
      <c r="H103" s="159" t="s">
        <v>678</v>
      </c>
      <c r="I103" s="180">
        <v>42883</v>
      </c>
      <c r="J103" s="202" t="s">
        <v>30</v>
      </c>
      <c r="K103" s="179"/>
      <c r="L103" s="179"/>
      <c r="M103" s="159" t="s">
        <v>182</v>
      </c>
      <c r="N103" s="159" t="s">
        <v>679</v>
      </c>
      <c r="O103" s="179"/>
      <c r="P103" s="179"/>
      <c r="Q103" s="179"/>
      <c r="R103" s="179"/>
      <c r="S103" s="180">
        <v>42902</v>
      </c>
      <c r="T103" s="179">
        <v>3214</v>
      </c>
      <c r="U103" s="179" t="s">
        <v>38</v>
      </c>
      <c r="V103" s="159">
        <v>3214</v>
      </c>
      <c r="W103" s="158"/>
      <c r="X103" s="123"/>
      <c r="Y103" s="161"/>
      <c r="Z103" s="158">
        <v>3214</v>
      </c>
      <c r="AA103" s="159" t="s">
        <v>41</v>
      </c>
      <c r="AB103" s="162"/>
    </row>
    <row r="104" spans="1:28" ht="15.75" customHeight="1" x14ac:dyDescent="0.2">
      <c r="A104" s="177">
        <v>42800</v>
      </c>
      <c r="B104" s="178">
        <v>28464937</v>
      </c>
      <c r="C104" s="159" t="s">
        <v>685</v>
      </c>
      <c r="D104" s="179" t="s">
        <v>253</v>
      </c>
      <c r="E104" s="179" t="s">
        <v>517</v>
      </c>
      <c r="F104" s="179" t="s">
        <v>518</v>
      </c>
      <c r="G104" s="113" t="s">
        <v>183</v>
      </c>
      <c r="H104" s="159" t="s">
        <v>686</v>
      </c>
      <c r="I104" s="180">
        <v>42857</v>
      </c>
      <c r="J104" s="202" t="s">
        <v>30</v>
      </c>
      <c r="K104" s="179"/>
      <c r="L104" s="179"/>
      <c r="M104" s="159" t="s">
        <v>182</v>
      </c>
      <c r="N104" s="159" t="s">
        <v>687</v>
      </c>
      <c r="O104" s="179"/>
      <c r="P104" s="179"/>
      <c r="Q104" s="179"/>
      <c r="R104" s="179"/>
      <c r="S104" s="180">
        <v>42881</v>
      </c>
      <c r="T104" s="179">
        <v>1518.6</v>
      </c>
      <c r="U104" s="179" t="s">
        <v>38</v>
      </c>
      <c r="V104" s="159">
        <v>1518.6</v>
      </c>
      <c r="W104" s="158"/>
      <c r="X104" s="123" t="s">
        <v>148</v>
      </c>
      <c r="Y104" s="161"/>
      <c r="Z104" s="158">
        <v>1518.6</v>
      </c>
      <c r="AA104" s="159" t="s">
        <v>41</v>
      </c>
      <c r="AB104" s="176"/>
    </row>
    <row r="105" spans="1:28" ht="15.75" customHeight="1" x14ac:dyDescent="0.2">
      <c r="A105" s="191">
        <v>42879</v>
      </c>
      <c r="B105" s="178">
        <v>28541483</v>
      </c>
      <c r="C105" s="159" t="s">
        <v>680</v>
      </c>
      <c r="D105" s="179" t="s">
        <v>306</v>
      </c>
      <c r="E105" s="179" t="s">
        <v>681</v>
      </c>
      <c r="F105" s="179" t="s">
        <v>682</v>
      </c>
      <c r="G105" s="113" t="s">
        <v>183</v>
      </c>
      <c r="H105" s="159" t="s">
        <v>683</v>
      </c>
      <c r="I105" s="180">
        <v>42880</v>
      </c>
      <c r="J105" s="202" t="s">
        <v>30</v>
      </c>
      <c r="K105" s="179"/>
      <c r="L105" s="179"/>
      <c r="M105" s="159" t="s">
        <v>182</v>
      </c>
      <c r="N105" s="159" t="s">
        <v>684</v>
      </c>
      <c r="O105" s="179"/>
      <c r="P105" s="179"/>
      <c r="Q105" s="179"/>
      <c r="R105" s="179"/>
      <c r="S105" s="180">
        <v>42888</v>
      </c>
      <c r="T105" s="179">
        <v>2756.4</v>
      </c>
      <c r="U105" s="179" t="s">
        <v>38</v>
      </c>
      <c r="V105" s="159">
        <v>2756.4</v>
      </c>
      <c r="W105" s="158"/>
      <c r="X105" s="123"/>
      <c r="Y105" s="161"/>
      <c r="Z105" s="158">
        <v>2756.4</v>
      </c>
      <c r="AA105" s="159" t="s">
        <v>41</v>
      </c>
      <c r="AB105" s="162"/>
    </row>
    <row r="106" spans="1:28" ht="15.75" customHeight="1" x14ac:dyDescent="0.2">
      <c r="A106" s="177">
        <v>42658</v>
      </c>
      <c r="B106" s="178">
        <v>28162985</v>
      </c>
      <c r="C106" s="159" t="s">
        <v>688</v>
      </c>
      <c r="D106" s="179" t="s">
        <v>259</v>
      </c>
      <c r="E106" s="179" t="s">
        <v>689</v>
      </c>
      <c r="F106" s="179" t="s">
        <v>690</v>
      </c>
      <c r="G106" s="113" t="s">
        <v>183</v>
      </c>
      <c r="H106" s="159" t="s">
        <v>691</v>
      </c>
      <c r="I106" s="180">
        <v>42760</v>
      </c>
      <c r="J106" s="202" t="s">
        <v>30</v>
      </c>
      <c r="K106" s="179"/>
      <c r="L106" s="179"/>
      <c r="M106" s="159" t="s">
        <v>184</v>
      </c>
      <c r="N106" s="159" t="s">
        <v>428</v>
      </c>
      <c r="O106" s="179"/>
      <c r="P106" s="179"/>
      <c r="Q106" s="179"/>
      <c r="R106" s="179"/>
      <c r="S106" s="180">
        <v>42905</v>
      </c>
      <c r="T106" s="179">
        <v>1211.03</v>
      </c>
      <c r="U106" s="96" t="s">
        <v>34</v>
      </c>
      <c r="V106" s="159">
        <v>1033.3</v>
      </c>
      <c r="W106" s="158"/>
      <c r="X106" s="123"/>
      <c r="Y106" s="161"/>
      <c r="Z106" s="158">
        <v>1033.3</v>
      </c>
      <c r="AA106" s="159" t="s">
        <v>41</v>
      </c>
      <c r="AB106" s="162"/>
    </row>
    <row r="107" spans="1:28" ht="15.75" customHeight="1" x14ac:dyDescent="0.2">
      <c r="A107" s="177">
        <v>42798</v>
      </c>
      <c r="B107" s="178">
        <v>28810666</v>
      </c>
      <c r="C107" s="159" t="s">
        <v>692</v>
      </c>
      <c r="D107" s="179" t="s">
        <v>306</v>
      </c>
      <c r="E107" s="179" t="s">
        <v>693</v>
      </c>
      <c r="F107" s="179" t="s">
        <v>694</v>
      </c>
      <c r="G107" s="113" t="s">
        <v>183</v>
      </c>
      <c r="H107" s="159" t="s">
        <v>695</v>
      </c>
      <c r="I107" s="180">
        <v>42922</v>
      </c>
      <c r="J107" s="202" t="s">
        <v>30</v>
      </c>
      <c r="K107" s="179"/>
      <c r="L107" s="179"/>
      <c r="M107" s="159" t="s">
        <v>182</v>
      </c>
      <c r="N107" s="159" t="s">
        <v>483</v>
      </c>
      <c r="O107" s="179"/>
      <c r="P107" s="179"/>
      <c r="Q107" s="179"/>
      <c r="R107" s="179"/>
      <c r="S107" s="180">
        <v>42916</v>
      </c>
      <c r="T107" s="179">
        <v>2580</v>
      </c>
      <c r="U107" s="179" t="s">
        <v>38</v>
      </c>
      <c r="V107" s="159">
        <v>2580</v>
      </c>
      <c r="W107" s="158"/>
      <c r="X107" s="123"/>
      <c r="Y107" s="161"/>
      <c r="Z107" s="158">
        <v>2580</v>
      </c>
      <c r="AA107" s="159" t="s">
        <v>41</v>
      </c>
      <c r="AB107" s="162"/>
    </row>
    <row r="108" spans="1:28" ht="15.75" customHeight="1" x14ac:dyDescent="0.2">
      <c r="A108" s="191">
        <v>42895</v>
      </c>
      <c r="B108" s="178">
        <v>28743888</v>
      </c>
      <c r="C108" s="159" t="s">
        <v>696</v>
      </c>
      <c r="D108" s="179" t="s">
        <v>322</v>
      </c>
      <c r="E108" s="179" t="s">
        <v>323</v>
      </c>
      <c r="F108" s="179" t="s">
        <v>697</v>
      </c>
      <c r="G108" s="113" t="s">
        <v>183</v>
      </c>
      <c r="H108" s="159" t="s">
        <v>698</v>
      </c>
      <c r="I108" s="180">
        <v>42941</v>
      </c>
      <c r="J108" s="202" t="s">
        <v>30</v>
      </c>
      <c r="K108" s="179"/>
      <c r="L108" s="179"/>
      <c r="M108" s="159" t="s">
        <v>182</v>
      </c>
      <c r="N108" s="159" t="s">
        <v>346</v>
      </c>
      <c r="O108" s="179"/>
      <c r="P108" s="179"/>
      <c r="Q108" s="179"/>
      <c r="R108" s="179"/>
      <c r="S108" s="180">
        <v>42958</v>
      </c>
      <c r="T108" s="179">
        <v>1332</v>
      </c>
      <c r="U108" s="179" t="s">
        <v>38</v>
      </c>
      <c r="V108" s="159">
        <v>1332</v>
      </c>
      <c r="W108" s="158"/>
      <c r="X108" s="123"/>
      <c r="Y108" s="161"/>
      <c r="Z108" s="158">
        <v>1332</v>
      </c>
      <c r="AA108" s="159" t="s">
        <v>41</v>
      </c>
      <c r="AB108" s="162"/>
    </row>
    <row r="109" spans="1:28" ht="15.75" customHeight="1" x14ac:dyDescent="0.2">
      <c r="A109" s="177">
        <v>42825</v>
      </c>
      <c r="B109" s="178">
        <v>28619120</v>
      </c>
      <c r="C109" s="159" t="s">
        <v>699</v>
      </c>
      <c r="D109" s="179" t="s">
        <v>253</v>
      </c>
      <c r="E109" s="179" t="s">
        <v>517</v>
      </c>
      <c r="F109" s="179" t="s">
        <v>518</v>
      </c>
      <c r="G109" s="113" t="s">
        <v>183</v>
      </c>
      <c r="H109" s="159" t="s">
        <v>700</v>
      </c>
      <c r="I109" s="180">
        <v>42901</v>
      </c>
      <c r="J109" s="202" t="s">
        <v>30</v>
      </c>
      <c r="K109" s="179"/>
      <c r="L109" s="179"/>
      <c r="M109" s="159" t="s">
        <v>182</v>
      </c>
      <c r="N109" s="159" t="s">
        <v>263</v>
      </c>
      <c r="O109" s="179"/>
      <c r="P109" s="179"/>
      <c r="Q109" s="179"/>
      <c r="R109" s="179"/>
      <c r="S109" s="180">
        <v>42930</v>
      </c>
      <c r="T109" s="179">
        <v>1776</v>
      </c>
      <c r="U109" s="179" t="s">
        <v>38</v>
      </c>
      <c r="V109" s="159">
        <v>1776</v>
      </c>
      <c r="W109" s="158"/>
      <c r="X109" s="123"/>
      <c r="Y109" s="161"/>
      <c r="Z109" s="158">
        <v>1776</v>
      </c>
      <c r="AA109" s="159" t="s">
        <v>41</v>
      </c>
      <c r="AB109" s="162"/>
    </row>
    <row r="110" spans="1:28" ht="15.75" customHeight="1" x14ac:dyDescent="0.2">
      <c r="A110" s="177">
        <v>42779</v>
      </c>
      <c r="B110" s="178">
        <v>28353557</v>
      </c>
      <c r="C110" s="159" t="s">
        <v>701</v>
      </c>
      <c r="D110" s="179" t="s">
        <v>397</v>
      </c>
      <c r="E110" s="179" t="s">
        <v>702</v>
      </c>
      <c r="F110" s="179" t="s">
        <v>703</v>
      </c>
      <c r="G110" s="113" t="s">
        <v>183</v>
      </c>
      <c r="H110" s="159" t="s">
        <v>704</v>
      </c>
      <c r="I110" s="180">
        <v>42795</v>
      </c>
      <c r="J110" s="181" t="s">
        <v>30</v>
      </c>
      <c r="K110" s="179"/>
      <c r="L110" s="179"/>
      <c r="M110" s="159" t="s">
        <v>182</v>
      </c>
      <c r="N110" s="159" t="s">
        <v>483</v>
      </c>
      <c r="O110" s="179"/>
      <c r="P110" s="179"/>
      <c r="Q110" s="179"/>
      <c r="R110" s="179"/>
      <c r="S110" s="180">
        <v>42927</v>
      </c>
      <c r="T110" s="179">
        <v>1750</v>
      </c>
      <c r="U110" s="179" t="s">
        <v>242</v>
      </c>
      <c r="V110" s="159">
        <v>1344.5</v>
      </c>
      <c r="W110" s="158"/>
      <c r="X110" s="123"/>
      <c r="Y110" s="161"/>
      <c r="Z110" s="158">
        <v>1344.5</v>
      </c>
      <c r="AA110" s="159" t="s">
        <v>41</v>
      </c>
      <c r="AB110" s="162"/>
    </row>
    <row r="111" spans="1:28" ht="15.75" customHeight="1" x14ac:dyDescent="0.2">
      <c r="A111" s="177">
        <v>42835</v>
      </c>
      <c r="B111" s="178">
        <v>28625521</v>
      </c>
      <c r="C111" s="159" t="s">
        <v>705</v>
      </c>
      <c r="D111" s="179" t="s">
        <v>259</v>
      </c>
      <c r="E111" s="179" t="s">
        <v>333</v>
      </c>
      <c r="F111" s="179" t="s">
        <v>706</v>
      </c>
      <c r="G111" s="113" t="s">
        <v>183</v>
      </c>
      <c r="H111" s="159" t="s">
        <v>707</v>
      </c>
      <c r="I111" s="180">
        <v>42902</v>
      </c>
      <c r="J111" s="181" t="s">
        <v>30</v>
      </c>
      <c r="K111" s="179"/>
      <c r="L111" s="179"/>
      <c r="M111" s="159" t="s">
        <v>188</v>
      </c>
      <c r="N111" s="159" t="s">
        <v>410</v>
      </c>
      <c r="O111" s="179"/>
      <c r="P111" s="179"/>
      <c r="Q111" s="179"/>
      <c r="R111" s="179"/>
      <c r="S111" s="180">
        <v>42930</v>
      </c>
      <c r="T111" s="179">
        <v>2475.89</v>
      </c>
      <c r="U111" s="96" t="s">
        <v>34</v>
      </c>
      <c r="V111" s="159">
        <v>2174.89</v>
      </c>
      <c r="W111" s="158"/>
      <c r="X111" s="123"/>
      <c r="Y111" s="161"/>
      <c r="Z111" s="158">
        <v>2174.89</v>
      </c>
      <c r="AA111" s="159" t="s">
        <v>41</v>
      </c>
      <c r="AB111" s="162"/>
    </row>
    <row r="112" spans="1:28" ht="15.75" customHeight="1" x14ac:dyDescent="0.2">
      <c r="A112" s="177">
        <v>42713</v>
      </c>
      <c r="B112" s="178">
        <v>28376349</v>
      </c>
      <c r="C112" s="159" t="s">
        <v>710</v>
      </c>
      <c r="D112" s="179" t="s">
        <v>259</v>
      </c>
      <c r="E112" s="179" t="s">
        <v>711</v>
      </c>
      <c r="F112" s="179" t="s">
        <v>712</v>
      </c>
      <c r="G112" s="113" t="s">
        <v>183</v>
      </c>
      <c r="H112" s="159" t="s">
        <v>713</v>
      </c>
      <c r="I112" s="180">
        <v>42803</v>
      </c>
      <c r="J112" s="181" t="s">
        <v>30</v>
      </c>
      <c r="K112" s="179"/>
      <c r="L112" s="179"/>
      <c r="M112" s="159" t="s">
        <v>182</v>
      </c>
      <c r="N112" s="159" t="s">
        <v>263</v>
      </c>
      <c r="O112" s="179"/>
      <c r="P112" s="179"/>
      <c r="Q112" s="179"/>
      <c r="R112" s="179"/>
      <c r="S112" s="180">
        <v>42850</v>
      </c>
      <c r="T112" s="179">
        <v>1978.55</v>
      </c>
      <c r="U112" s="179" t="s">
        <v>424</v>
      </c>
      <c r="V112" s="159">
        <v>1717.94</v>
      </c>
      <c r="W112" s="158"/>
      <c r="X112" s="159"/>
      <c r="Y112" s="161"/>
      <c r="Z112" s="158">
        <v>1717.94</v>
      </c>
      <c r="AA112" s="159" t="s">
        <v>41</v>
      </c>
      <c r="AB112" s="162"/>
    </row>
    <row r="113" spans="1:28" ht="15.75" customHeight="1" x14ac:dyDescent="0.2">
      <c r="A113" s="177">
        <v>42696</v>
      </c>
      <c r="B113" s="178">
        <v>28781386</v>
      </c>
      <c r="C113" s="159" t="s">
        <v>714</v>
      </c>
      <c r="D113" s="179" t="s">
        <v>270</v>
      </c>
      <c r="E113" s="179" t="s">
        <v>715</v>
      </c>
      <c r="F113" s="179" t="s">
        <v>716</v>
      </c>
      <c r="G113" s="113" t="s">
        <v>183</v>
      </c>
      <c r="H113" s="159" t="s">
        <v>717</v>
      </c>
      <c r="I113" s="180">
        <v>42698</v>
      </c>
      <c r="J113" s="181" t="s">
        <v>30</v>
      </c>
      <c r="K113" s="179"/>
      <c r="L113" s="179"/>
      <c r="M113" s="159" t="s">
        <v>182</v>
      </c>
      <c r="N113" s="159" t="s">
        <v>326</v>
      </c>
      <c r="O113" s="179"/>
      <c r="P113" s="179"/>
      <c r="Q113" s="179"/>
      <c r="R113" s="179"/>
      <c r="S113" s="180">
        <v>42853</v>
      </c>
      <c r="T113" s="179">
        <v>2000</v>
      </c>
      <c r="U113" s="179" t="s">
        <v>38</v>
      </c>
      <c r="V113" s="159">
        <v>2000</v>
      </c>
      <c r="W113" s="158"/>
      <c r="X113" s="159"/>
      <c r="Y113" s="161"/>
      <c r="Z113" s="158">
        <v>2000</v>
      </c>
      <c r="AA113" s="159" t="s">
        <v>41</v>
      </c>
      <c r="AB113" s="162"/>
    </row>
    <row r="114" spans="1:28" ht="15.75" customHeight="1" x14ac:dyDescent="0.2">
      <c r="A114" s="177">
        <v>42725</v>
      </c>
      <c r="B114" s="178">
        <v>28104187</v>
      </c>
      <c r="C114" s="159" t="s">
        <v>718</v>
      </c>
      <c r="D114" s="179" t="s">
        <v>259</v>
      </c>
      <c r="E114" s="179" t="s">
        <v>719</v>
      </c>
      <c r="F114" s="179" t="s">
        <v>375</v>
      </c>
      <c r="G114" s="113" t="s">
        <v>183</v>
      </c>
      <c r="H114" s="159" t="s">
        <v>720</v>
      </c>
      <c r="I114" s="180">
        <v>42752</v>
      </c>
      <c r="J114" s="181" t="s">
        <v>30</v>
      </c>
      <c r="K114" s="179"/>
      <c r="L114" s="179"/>
      <c r="M114" s="159" t="s">
        <v>182</v>
      </c>
      <c r="N114" s="159" t="s">
        <v>509</v>
      </c>
      <c r="O114" s="179"/>
      <c r="P114" s="179"/>
      <c r="Q114" s="179"/>
      <c r="R114" s="179"/>
      <c r="S114" s="180">
        <v>42850</v>
      </c>
      <c r="T114" s="179">
        <v>5382.36</v>
      </c>
      <c r="U114" s="173" t="s">
        <v>242</v>
      </c>
      <c r="V114" s="159">
        <v>4395.2</v>
      </c>
      <c r="W114" s="158"/>
      <c r="X114" s="159"/>
      <c r="Y114" s="161"/>
      <c r="Z114" s="158">
        <v>4395.2</v>
      </c>
      <c r="AA114" s="159" t="s">
        <v>41</v>
      </c>
      <c r="AB114" s="162"/>
    </row>
    <row r="115" spans="1:28" ht="15.75" customHeight="1" x14ac:dyDescent="0.2">
      <c r="A115" s="209" t="s">
        <v>708</v>
      </c>
      <c r="B115" s="192"/>
      <c r="C115" s="210"/>
      <c r="D115" s="192"/>
      <c r="E115" s="192"/>
      <c r="F115" s="192"/>
      <c r="G115" s="192"/>
      <c r="H115" s="210"/>
      <c r="I115" s="211"/>
      <c r="J115" s="210"/>
      <c r="K115" s="192"/>
      <c r="L115" s="192"/>
      <c r="M115" s="210"/>
      <c r="N115" s="210"/>
      <c r="O115" s="192"/>
      <c r="P115" s="192"/>
      <c r="Q115" s="192"/>
      <c r="R115" s="192"/>
      <c r="S115" s="211"/>
      <c r="T115" s="192"/>
      <c r="U115" s="192"/>
      <c r="V115" s="210"/>
      <c r="W115" s="192"/>
      <c r="X115" s="210"/>
      <c r="Y115" s="210"/>
      <c r="Z115" s="192"/>
      <c r="AA115" s="210"/>
      <c r="AB115" s="162">
        <f>SUM(apc[Amount of APC charged to RCUK OA fund (including VAT if charged) in £])</f>
        <v>230987.91000000003</v>
      </c>
    </row>
  </sheetData>
  <mergeCells count="5">
    <mergeCell ref="D3:G3"/>
    <mergeCell ref="T3:V3"/>
    <mergeCell ref="I1:J2"/>
    <mergeCell ref="K1:L2"/>
    <mergeCell ref="M1:N2"/>
  </mergeCells>
  <dataValidations count="2">
    <dataValidation type="decimal" operator="lessThanOrEqual" allowBlank="1" showInputMessage="1" showErrorMessage="1" errorTitle="Value must be a number" error="Value must be a number.  If unknown, leave blank." sqref="Y5:Z78 Y85:Z114 Z79:Z84 Y80:Y84 T5:T114 V5:W114">
      <formula1>9999999</formula1>
    </dataValidation>
    <dataValidation type="list" allowBlank="1" showErrorMessage="1" errorTitle="Invalid entry" error="Please select from the drop-down list" sqref="AA5:AA114">
      <formula1>"CC BY,CC BY-SA,CC BY-NC,CC BY-ND,CC BY-NC-ND,CC0,Unknown"</formula1>
    </dataValidation>
  </dataValidations>
  <pageMargins left="0.70866141732283472" right="0.70866141732283472" top="0.74803149606299213" bottom="0.74803149606299213" header="0.31496062992125984" footer="0.31496062992125984"/>
  <pageSetup paperSize="8" fitToWidth="0" orientation="landscape" cellComments="asDisplayed" r:id="rId1"/>
  <colBreaks count="2" manualBreakCount="2">
    <brk id="9" min="2" max="28" man="1"/>
    <brk id="19" min="2" max="28" man="1"/>
  </colBreaks>
  <legacyDrawing r:id="rId2"/>
  <tableParts count="1">
    <tablePart r:id="rId3"/>
  </tableParts>
  <extLst>
    <ext xmlns:x14="http://schemas.microsoft.com/office/spreadsheetml/2009/9/main" uri="{CCE6A557-97BC-4b89-ADB6-D9C93CAAB3DF}">
      <x14:dataValidations xmlns:xm="http://schemas.microsoft.com/office/excel/2006/main" count="8">
        <x14:dataValidation type="list" allowBlank="1" showErrorMessage="1" errorTitle="Invalid entry" error="Please pick a value from the drop-down_x000a_ list.">
          <x14:formula1>
            <xm:f>'H:\Desktop\[APCs.xlsx]Constrained values'!#REF!</xm:f>
          </x14:formula1>
          <xm:sqref>J5:L12 J15:L114</xm:sqref>
        </x14:dataValidation>
        <x14:dataValidation type="list" allowBlank="1" showErrorMessage="1" errorTitle="Invalid entry" error="Please pick a value from the drop-down list.">
          <x14:formula1>
            <xm:f>'H:\Desktop\[APCs.xlsx]Constrained values'!#REF!</xm:f>
          </x14:formula1>
          <xm:sqref>M5:M12 Q5:Q12 O5:O12 O90:O114 O15:O41 O43:O88 Q15:Q114 M15:M114</xm:sqref>
        </x14:dataValidation>
        <x14:dataValidation type="list" allowBlank="1" showErrorMessage="1" errorTitle="Invalid entry" error="Please pick a value from the drop-down list.">
          <x14:formula1>
            <xm:f>'Constrained values'!$E$2:$E$19</xm:f>
          </x14:formula1>
          <xm:sqref>Q13:Q14 O13:O14 M13:M14 O89 O42</xm:sqref>
        </x14:dataValidation>
        <x14:dataValidation type="list" allowBlank="1" showErrorMessage="1" errorTitle="Invalid entry" error="Please pick a value from the drop-down_x000a_ list.">
          <x14:formula1>
            <xm:f>'Constrained values'!$C$2:$C$6</xm:f>
          </x14:formula1>
          <xm:sqref>J13:L14</xm:sqref>
        </x14:dataValidation>
        <x14:dataValidation type="list" errorStyle="warning" allowBlank="1" showInputMessage="1" showErrorMessage="1" errorTitle="Non-standard value" error="The value you have entered is not on the list of agreements. This may affect the calculations on the &quot;Discounts, memberships, &amp; pre-payments&quot; sheet.">
          <x14:formula1>
            <xm:f>'C:\Users\ALIBDWAL\Downloads\[Jisc template v4 revised (3).xlsx]Constrained values'!#REF!</xm:f>
          </x14:formula1>
          <xm:sqref>X105:X111 X97:X101 X91:X95 X78 X76 X70:X74 X63:X68 X60:X61 X52:X58 X37:X50 X5:X34 X80:X83 X85:X89</xm:sqref>
        </x14:dataValidation>
        <x14:dataValidation type="list" errorStyle="warning" allowBlank="1" showInputMessage="1" showErrorMessage="1" errorTitle="Non-standard value" error="The value you have entered is not on the list of agreements. This may affect the calculations on the &quot;Discounts, memberships, &amp; pre-payments&quot; sheet.">
          <x14:formula1>
            <xm:f>'C:\Users\ALIBDWAL\Downloads\[Jisc template v4 revised (4).xlsx]Constrained values'!#REF!</xm:f>
          </x14:formula1>
          <xm:sqref>X102:X104 X96 X90 X79 X77 X75 X69 X62 X59 X51 X35:X36</xm:sqref>
        </x14:dataValidation>
        <x14:dataValidation type="list" errorStyle="warning" allowBlank="1" showInputMessage="1" showErrorMessage="1" errorTitle="Non-standard value" error="The value you have entered is not on the list of agreements. This may affect the calculations on the &quot;Discounts, memberships, &amp; pre-payments&quot; sheet.">
          <x14:formula1>
            <xm:f>'H:\Desktop\[APCs.xlsx]Constrained values'!#REF!</xm:f>
          </x14:formula1>
          <xm:sqref>X112:X114 X84</xm:sqref>
        </x14:dataValidation>
        <x14:dataValidation type="list" allowBlank="1" showErrorMessage="1" errorTitle="Invalid entry" error="Please pick a value from the drop-down list.">
          <x14:formula1>
            <xm:f>'C:\Users\ALIBDWAL\Downloads\[Jisc template v4 revised (3).xlsx]Constrained values'!#REF!</xm:f>
          </x14:formula1>
          <xm:sqref>G5:G114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74"/>
  <sheetViews>
    <sheetView zoomScale="90" zoomScaleNormal="90" workbookViewId="0">
      <selection activeCell="E17" sqref="E17"/>
    </sheetView>
  </sheetViews>
  <sheetFormatPr defaultColWidth="20.7109375" defaultRowHeight="12.75" x14ac:dyDescent="0.2"/>
  <cols>
    <col min="1" max="1" width="20.7109375" style="106"/>
    <col min="2" max="4" width="20.7109375" style="98"/>
    <col min="5" max="10" width="20.7109375" style="100"/>
    <col min="11" max="11" width="20.7109375" style="99"/>
    <col min="12" max="16384" width="20.7109375" style="101"/>
  </cols>
  <sheetData>
    <row r="1" spans="1:12" ht="156.6" customHeight="1" thickBot="1" x14ac:dyDescent="0.25">
      <c r="A1" s="106" t="s">
        <v>199</v>
      </c>
      <c r="B1" s="112" t="s">
        <v>219</v>
      </c>
      <c r="C1" s="112" t="s">
        <v>220</v>
      </c>
      <c r="D1" s="112" t="s">
        <v>221</v>
      </c>
      <c r="E1" s="111" t="s">
        <v>213</v>
      </c>
      <c r="F1" s="99" t="s">
        <v>214</v>
      </c>
      <c r="G1" s="99" t="s">
        <v>215</v>
      </c>
      <c r="H1" s="99" t="s">
        <v>216</v>
      </c>
      <c r="I1" s="99" t="s">
        <v>208</v>
      </c>
      <c r="J1" s="99" t="s">
        <v>209</v>
      </c>
      <c r="K1" s="99" t="s">
        <v>210</v>
      </c>
    </row>
    <row r="2" spans="1:12" s="103" customFormat="1" ht="39" thickBot="1" x14ac:dyDescent="0.25">
      <c r="A2" s="105" t="s">
        <v>24</v>
      </c>
      <c r="B2" s="133" t="s">
        <v>200</v>
      </c>
      <c r="C2" s="134" t="s">
        <v>201</v>
      </c>
      <c r="D2" s="135" t="s">
        <v>202</v>
      </c>
      <c r="E2" s="105" t="s">
        <v>155</v>
      </c>
      <c r="F2" s="105" t="s">
        <v>196</v>
      </c>
      <c r="G2" s="105" t="s">
        <v>198</v>
      </c>
      <c r="H2" s="105" t="s">
        <v>197</v>
      </c>
      <c r="I2" s="105" t="s">
        <v>203</v>
      </c>
      <c r="J2" s="105" t="s">
        <v>204</v>
      </c>
      <c r="K2" s="105" t="s">
        <v>205</v>
      </c>
      <c r="L2" s="102"/>
    </row>
    <row r="3" spans="1:12" s="169" customFormat="1" x14ac:dyDescent="0.2">
      <c r="A3" s="163" t="str">
        <f t="array" ref="A3">IFERROR(INDEX(apc[Discounts, memberships &amp; pre-payment agreements], MATCH(0,IF(ISBLANK(apc[Discounts, memberships &amp; pre-payment agreements]),1,COUNTIF($A$2:A2, apc[Discounts, memberships &amp; pre-payment agreements])), 0)),"")</f>
        <v>Institutional_ membership discount</v>
      </c>
      <c r="B3" s="164">
        <v>4044</v>
      </c>
      <c r="C3" s="165">
        <v>0</v>
      </c>
      <c r="D3" s="166">
        <v>4044</v>
      </c>
      <c r="E3" s="167">
        <f>IF($A3="","", COUNTIF(apc[Discounts, memberships &amp; pre-payment agreements], A3))</f>
        <v>12</v>
      </c>
      <c r="F3" s="167">
        <f>IF($A3="","", SUMIF(apc[Discounts, memberships &amp; pre-payment agreements], $A3, apc[APC paid (£) including VAT if charged]))</f>
        <v>17963.099999999999</v>
      </c>
      <c r="G3" s="167">
        <f>IF($A3="","", SUMIF(apc[Discounts, memberships &amp; pre-payment agreements], $A3, apc[Amount of APC charged to COAF grant (including VAT if charged) in £] ))</f>
        <v>0</v>
      </c>
      <c r="H3" s="167">
        <f>IF($A3="","", SUMIF(apc[Discounts, memberships &amp; pre-payment agreements], $A3, apc[Amount of APC charged to RCUK OA fund (including VAT if charged) in £]))</f>
        <v>17963.099999999999</v>
      </c>
      <c r="I3" s="168">
        <f t="shared" ref="I3" si="0">IFERROR(C3+G3, "")</f>
        <v>0</v>
      </c>
      <c r="J3" s="168">
        <f>IFERROR(D3+H3, "")</f>
        <v>22007.1</v>
      </c>
      <c r="K3" s="167">
        <f>IFERROR(B3+F3,"")</f>
        <v>22007.1</v>
      </c>
    </row>
    <row r="4" spans="1:12" x14ac:dyDescent="0.2">
      <c r="A4" s="107" t="str">
        <f t="array" ref="A4">IFERROR(INDEX(apc[Discounts, memberships &amp; pre-payment agreements], MATCH(0,IF(ISBLANK(apc[Discounts, memberships &amp; pre-payment agreements]),1,COUNTIF($A$2:A3, apc[Discounts, memberships &amp; pre-payment agreements])), 0)),"")</f>
        <v/>
      </c>
      <c r="B4" s="108"/>
      <c r="C4" s="109"/>
      <c r="D4" s="110"/>
      <c r="E4" s="115" t="str">
        <f>IF($A4="","", COUNTIF(apc[Discounts, memberships &amp; pre-payment agreements], A4))</f>
        <v/>
      </c>
      <c r="F4" s="115" t="str">
        <f>IF($A4="","", SUMIF(apc[Discounts, memberships &amp; pre-payment agreements], $A4, apc[APC paid (£) including VAT if charged]))</f>
        <v/>
      </c>
      <c r="G4" s="115" t="str">
        <f>IF($A4="","", SUMIF(apc[Discounts, memberships &amp; pre-payment agreements], $A4, apc[Amount of APC charged to COAF grant (including VAT if charged) in £] ))</f>
        <v/>
      </c>
      <c r="H4" s="115" t="str">
        <f>IF($A4="","", SUMIF(apc[Discounts, memberships &amp; pre-payment agreements], $A4, apc[Amount of APC charged to RCUK OA fund (including VAT if charged) in £]))</f>
        <v/>
      </c>
      <c r="I4" s="116" t="str">
        <f t="shared" ref="I4:I50" si="1">IFERROR(C4+G4, "")</f>
        <v/>
      </c>
      <c r="J4" s="116" t="str">
        <f t="shared" ref="J4:J50" si="2">IFERROR(D4+H4, "")</f>
        <v/>
      </c>
      <c r="K4" s="115" t="str">
        <f t="shared" ref="K4:K50" si="3">IFERROR(B4+F4,"")</f>
        <v/>
      </c>
    </row>
    <row r="5" spans="1:12" x14ac:dyDescent="0.2">
      <c r="A5" s="107" t="str">
        <f t="array" ref="A5">IFERROR(INDEX(apc[Discounts, memberships &amp; pre-payment agreements], MATCH(0,IF(ISBLANK(apc[Discounts, memberships &amp; pre-payment agreements]),1,COUNTIF($A$2:A4, apc[Discounts, memberships &amp; pre-payment agreements])), 0)),"")</f>
        <v/>
      </c>
      <c r="B5" s="108"/>
      <c r="C5" s="109"/>
      <c r="D5" s="110"/>
      <c r="E5" s="115" t="str">
        <f>IF($A5="","", COUNTIF(apc[Discounts, memberships &amp; pre-payment agreements], A5))</f>
        <v/>
      </c>
      <c r="F5" s="115" t="str">
        <f>IF($A5="","", SUMIF(apc[Discounts, memberships &amp; pre-payment agreements], $A5, apc[APC paid (£) including VAT if charged]))</f>
        <v/>
      </c>
      <c r="G5" s="115" t="str">
        <f>IF($A5="","", SUMIF(apc[Discounts, memberships &amp; pre-payment agreements], $A5, apc[Amount of APC charged to COAF grant (including VAT if charged) in £] ))</f>
        <v/>
      </c>
      <c r="H5" s="115" t="str">
        <f>IF($A5="","", SUMIF(apc[Discounts, memberships &amp; pre-payment agreements], $A5, apc[Amount of APC charged to RCUK OA fund (including VAT if charged) in £]))</f>
        <v/>
      </c>
      <c r="I5" s="116" t="str">
        <f t="shared" si="1"/>
        <v/>
      </c>
      <c r="J5" s="116" t="str">
        <f t="shared" si="2"/>
        <v/>
      </c>
      <c r="K5" s="115" t="str">
        <f t="shared" si="3"/>
        <v/>
      </c>
    </row>
    <row r="6" spans="1:12" x14ac:dyDescent="0.2">
      <c r="A6" s="107" t="str">
        <f t="array" ref="A6">IFERROR(INDEX(apc[Discounts, memberships &amp; pre-payment agreements], MATCH(0,IF(ISBLANK(apc[Discounts, memberships &amp; pre-payment agreements]),1,COUNTIF($A$2:A5, apc[Discounts, memberships &amp; pre-payment agreements])), 0)),"")</f>
        <v/>
      </c>
      <c r="B6" s="108"/>
      <c r="C6" s="109"/>
      <c r="D6" s="110"/>
      <c r="E6" s="115" t="str">
        <f>IF($A6="","", COUNTIF(apc[Discounts, memberships &amp; pre-payment agreements], A6))</f>
        <v/>
      </c>
      <c r="F6" s="115" t="str">
        <f>IF($A6="","", SUMIF(apc[Discounts, memberships &amp; pre-payment agreements], $A6, apc[APC paid (£) including VAT if charged]))</f>
        <v/>
      </c>
      <c r="G6" s="115" t="str">
        <f>IF($A6="","", SUMIF(apc[Discounts, memberships &amp; pre-payment agreements], $A6, apc[Amount of APC charged to COAF grant (including VAT if charged) in £] ))</f>
        <v/>
      </c>
      <c r="H6" s="115" t="str">
        <f>IF($A6="","", SUMIF(apc[Discounts, memberships &amp; pre-payment agreements], $A6, apc[Amount of APC charged to RCUK OA fund (including VAT if charged) in £]))</f>
        <v/>
      </c>
      <c r="I6" s="116" t="str">
        <f t="shared" si="1"/>
        <v/>
      </c>
      <c r="J6" s="116" t="str">
        <f t="shared" si="2"/>
        <v/>
      </c>
      <c r="K6" s="115" t="str">
        <f t="shared" si="3"/>
        <v/>
      </c>
    </row>
    <row r="7" spans="1:12" x14ac:dyDescent="0.2">
      <c r="A7" s="107" t="str">
        <f t="array" ref="A7">IFERROR(INDEX(apc[Discounts, memberships &amp; pre-payment agreements], MATCH(0,IF(ISBLANK(apc[Discounts, memberships &amp; pre-payment agreements]),1,COUNTIF($A$2:A6, apc[Discounts, memberships &amp; pre-payment agreements])), 0)),"")</f>
        <v/>
      </c>
      <c r="B7" s="108"/>
      <c r="C7" s="109"/>
      <c r="D7" s="110"/>
      <c r="E7" s="115" t="str">
        <f>IF($A7="","", COUNTIF(apc[Discounts, memberships &amp; pre-payment agreements], A7))</f>
        <v/>
      </c>
      <c r="F7" s="115" t="str">
        <f>IF($A7="","", SUMIF(apc[Discounts, memberships &amp; pre-payment agreements], $A7, apc[APC paid (£) including VAT if charged]))</f>
        <v/>
      </c>
      <c r="G7" s="115" t="str">
        <f>IF($A7="","", SUMIF(apc[Discounts, memberships &amp; pre-payment agreements], $A7, apc[Amount of APC charged to COAF grant (including VAT if charged) in £] ))</f>
        <v/>
      </c>
      <c r="H7" s="115" t="str">
        <f>IF($A7="","", SUMIF(apc[Discounts, memberships &amp; pre-payment agreements], $A7, apc[Amount of APC charged to RCUK OA fund (including VAT if charged) in £]))</f>
        <v/>
      </c>
      <c r="I7" s="116" t="str">
        <f t="shared" si="1"/>
        <v/>
      </c>
      <c r="J7" s="116" t="str">
        <f t="shared" si="2"/>
        <v/>
      </c>
      <c r="K7" s="115" t="str">
        <f t="shared" si="3"/>
        <v/>
      </c>
    </row>
    <row r="8" spans="1:12" x14ac:dyDescent="0.2">
      <c r="A8" s="107" t="str">
        <f t="array" ref="A8">IFERROR(INDEX(apc[Discounts, memberships &amp; pre-payment agreements], MATCH(0,IF(ISBLANK(apc[Discounts, memberships &amp; pre-payment agreements]),1,COUNTIF($A$2:A7, apc[Discounts, memberships &amp; pre-payment agreements])), 0)),"")</f>
        <v/>
      </c>
      <c r="B8" s="108"/>
      <c r="C8" s="109"/>
      <c r="D8" s="110"/>
      <c r="E8" s="115" t="str">
        <f>IF($A8="","", COUNTIF(apc[Discounts, memberships &amp; pre-payment agreements], A8))</f>
        <v/>
      </c>
      <c r="F8" s="115" t="str">
        <f>IF($A8="","", SUMIF(apc[Discounts, memberships &amp; pre-payment agreements], $A8, apc[APC paid (£) including VAT if charged]))</f>
        <v/>
      </c>
      <c r="G8" s="115" t="str">
        <f>IF($A8="","", SUMIF(apc[Discounts, memberships &amp; pre-payment agreements], $A8, apc[Amount of APC charged to COAF grant (including VAT if charged) in £] ))</f>
        <v/>
      </c>
      <c r="H8" s="115" t="str">
        <f>IF($A8="","", SUMIF(apc[Discounts, memberships &amp; pre-payment agreements], $A8, apc[Amount of APC charged to RCUK OA fund (including VAT if charged) in £]))</f>
        <v/>
      </c>
      <c r="I8" s="116" t="str">
        <f t="shared" si="1"/>
        <v/>
      </c>
      <c r="J8" s="116" t="str">
        <f t="shared" si="2"/>
        <v/>
      </c>
      <c r="K8" s="115" t="str">
        <f t="shared" si="3"/>
        <v/>
      </c>
    </row>
    <row r="9" spans="1:12" x14ac:dyDescent="0.2">
      <c r="A9" s="107" t="str">
        <f t="array" ref="A9">IFERROR(INDEX(apc[Discounts, memberships &amp; pre-payment agreements], MATCH(0,IF(ISBLANK(apc[Discounts, memberships &amp; pre-payment agreements]),1,COUNTIF($A$2:A8, apc[Discounts, memberships &amp; pre-payment agreements])), 0)),"")</f>
        <v/>
      </c>
      <c r="B9" s="108"/>
      <c r="C9" s="109"/>
      <c r="D9" s="110"/>
      <c r="E9" s="115" t="str">
        <f>IF($A9="","", COUNTIF(apc[Discounts, memberships &amp; pre-payment agreements], A9))</f>
        <v/>
      </c>
      <c r="F9" s="115" t="str">
        <f>IF($A9="","", SUMIF(apc[Discounts, memberships &amp; pre-payment agreements], $A9, apc[APC paid (£) including VAT if charged]))</f>
        <v/>
      </c>
      <c r="G9" s="115" t="str">
        <f>IF($A9="","", SUMIF(apc[Discounts, memberships &amp; pre-payment agreements], $A9, apc[Amount of APC charged to COAF grant (including VAT if charged) in £] ))</f>
        <v/>
      </c>
      <c r="H9" s="115" t="str">
        <f>IF($A9="","", SUMIF(apc[Discounts, memberships &amp; pre-payment agreements], $A9, apc[Amount of APC charged to RCUK OA fund (including VAT if charged) in £]))</f>
        <v/>
      </c>
      <c r="I9" s="116" t="str">
        <f t="shared" si="1"/>
        <v/>
      </c>
      <c r="J9" s="116" t="str">
        <f t="shared" si="2"/>
        <v/>
      </c>
      <c r="K9" s="115" t="str">
        <f t="shared" si="3"/>
        <v/>
      </c>
    </row>
    <row r="10" spans="1:12" x14ac:dyDescent="0.2">
      <c r="A10" s="107" t="str">
        <f t="array" ref="A10">IFERROR(INDEX(apc[Discounts, memberships &amp; pre-payment agreements], MATCH(0,IF(ISBLANK(apc[Discounts, memberships &amp; pre-payment agreements]),1,COUNTIF($A$2:A9, apc[Discounts, memberships &amp; pre-payment agreements])), 0)),"")</f>
        <v/>
      </c>
      <c r="B10" s="108"/>
      <c r="C10" s="109"/>
      <c r="D10" s="110"/>
      <c r="E10" s="115" t="str">
        <f>IF($A10="","", COUNTIF(apc[Discounts, memberships &amp; pre-payment agreements], A10))</f>
        <v/>
      </c>
      <c r="F10" s="115" t="str">
        <f>IF($A10="","", SUMIF(apc[Discounts, memberships &amp; pre-payment agreements], $A10, apc[APC paid (£) including VAT if charged]))</f>
        <v/>
      </c>
      <c r="G10" s="115" t="str">
        <f>IF($A10="","", SUMIF(apc[Discounts, memberships &amp; pre-payment agreements], $A10, apc[Amount of APC charged to COAF grant (including VAT if charged) in £] ))</f>
        <v/>
      </c>
      <c r="H10" s="115" t="str">
        <f>IF($A10="","", SUMIF(apc[Discounts, memberships &amp; pre-payment agreements], $A10, apc[Amount of APC charged to RCUK OA fund (including VAT if charged) in £]))</f>
        <v/>
      </c>
      <c r="I10" s="116" t="str">
        <f t="shared" si="1"/>
        <v/>
      </c>
      <c r="J10" s="116" t="str">
        <f t="shared" si="2"/>
        <v/>
      </c>
      <c r="K10" s="115" t="str">
        <f t="shared" si="3"/>
        <v/>
      </c>
    </row>
    <row r="11" spans="1:12" x14ac:dyDescent="0.2">
      <c r="A11" s="107" t="str">
        <f t="array" ref="A11">IFERROR(INDEX(apc[Discounts, memberships &amp; pre-payment agreements], MATCH(0,IF(ISBLANK(apc[Discounts, memberships &amp; pre-payment agreements]),1,COUNTIF($A$2:A10, apc[Discounts, memberships &amp; pre-payment agreements])), 0)),"")</f>
        <v/>
      </c>
      <c r="B11" s="108"/>
      <c r="C11" s="109"/>
      <c r="D11" s="110"/>
      <c r="E11" s="115" t="str">
        <f>IF($A11="","", COUNTIF(apc[Discounts, memberships &amp; pre-payment agreements], A11))</f>
        <v/>
      </c>
      <c r="F11" s="115" t="str">
        <f>IF($A11="","", SUMIF(apc[Discounts, memberships &amp; pre-payment agreements], $A11, apc[APC paid (£) including VAT if charged]))</f>
        <v/>
      </c>
      <c r="G11" s="115" t="str">
        <f>IF($A11="","", SUMIF(apc[Discounts, memberships &amp; pre-payment agreements], $A11, apc[Amount of APC charged to COAF grant (including VAT if charged) in £] ))</f>
        <v/>
      </c>
      <c r="H11" s="115" t="str">
        <f>IF($A11="","", SUMIF(apc[Discounts, memberships &amp; pre-payment agreements], $A11, apc[Amount of APC charged to RCUK OA fund (including VAT if charged) in £]))</f>
        <v/>
      </c>
      <c r="I11" s="116" t="str">
        <f t="shared" si="1"/>
        <v/>
      </c>
      <c r="J11" s="116" t="str">
        <f t="shared" si="2"/>
        <v/>
      </c>
      <c r="K11" s="115" t="str">
        <f t="shared" si="3"/>
        <v/>
      </c>
    </row>
    <row r="12" spans="1:12" x14ac:dyDescent="0.2">
      <c r="A12" s="107" t="str">
        <f t="array" ref="A12">IFERROR(INDEX(apc[Discounts, memberships &amp; pre-payment agreements], MATCH(0,IF(ISBLANK(apc[Discounts, memberships &amp; pre-payment agreements]),1,COUNTIF($A$2:A11, apc[Discounts, memberships &amp; pre-payment agreements])), 0)),"")</f>
        <v/>
      </c>
      <c r="B12" s="108"/>
      <c r="C12" s="109"/>
      <c r="D12" s="110"/>
      <c r="E12" s="115" t="str">
        <f>IF($A12="","", COUNTIF(apc[Discounts, memberships &amp; pre-payment agreements], A12))</f>
        <v/>
      </c>
      <c r="F12" s="115" t="str">
        <f>IF($A12="","", SUMIF(apc[Discounts, memberships &amp; pre-payment agreements], $A12, apc[APC paid (£) including VAT if charged]))</f>
        <v/>
      </c>
      <c r="G12" s="115" t="str">
        <f>IF($A12="","", SUMIF(apc[Discounts, memberships &amp; pre-payment agreements], $A12, apc[Amount of APC charged to COAF grant (including VAT if charged) in £] ))</f>
        <v/>
      </c>
      <c r="H12" s="115" t="str">
        <f>IF($A12="","", SUMIF(apc[Discounts, memberships &amp; pre-payment agreements], $A12, apc[Amount of APC charged to RCUK OA fund (including VAT if charged) in £]))</f>
        <v/>
      </c>
      <c r="I12" s="116" t="str">
        <f t="shared" si="1"/>
        <v/>
      </c>
      <c r="J12" s="116" t="str">
        <f t="shared" si="2"/>
        <v/>
      </c>
      <c r="K12" s="115" t="str">
        <f t="shared" si="3"/>
        <v/>
      </c>
    </row>
    <row r="13" spans="1:12" x14ac:dyDescent="0.2">
      <c r="A13" s="107" t="str">
        <f t="array" ref="A13">IFERROR(INDEX(apc[Discounts, memberships &amp; pre-payment agreements], MATCH(0,IF(ISBLANK(apc[Discounts, memberships &amp; pre-payment agreements]),1,COUNTIF($A$2:A12, apc[Discounts, memberships &amp; pre-payment agreements])), 0)),"")</f>
        <v/>
      </c>
      <c r="B13" s="108"/>
      <c r="C13" s="109"/>
      <c r="D13" s="110"/>
      <c r="E13" s="115" t="str">
        <f>IF($A13="","", COUNTIF(apc[Discounts, memberships &amp; pre-payment agreements], A13))</f>
        <v/>
      </c>
      <c r="F13" s="115" t="str">
        <f>IF($A13="","", SUMIF(apc[Discounts, memberships &amp; pre-payment agreements], $A13, apc[APC paid (£) including VAT if charged]))</f>
        <v/>
      </c>
      <c r="G13" s="115" t="str">
        <f>IF($A13="","", SUMIF(apc[Discounts, memberships &amp; pre-payment agreements], $A13, apc[Amount of APC charged to COAF grant (including VAT if charged) in £] ))</f>
        <v/>
      </c>
      <c r="H13" s="115" t="str">
        <f>IF($A13="","", SUMIF(apc[Discounts, memberships &amp; pre-payment agreements], $A13, apc[Amount of APC charged to RCUK OA fund (including VAT if charged) in £]))</f>
        <v/>
      </c>
      <c r="I13" s="116" t="str">
        <f t="shared" si="1"/>
        <v/>
      </c>
      <c r="J13" s="116" t="str">
        <f t="shared" si="2"/>
        <v/>
      </c>
      <c r="K13" s="115" t="str">
        <f t="shared" si="3"/>
        <v/>
      </c>
    </row>
    <row r="14" spans="1:12" x14ac:dyDescent="0.2">
      <c r="A14" s="107" t="str">
        <f t="array" ref="A14">IFERROR(INDEX(apc[Discounts, memberships &amp; pre-payment agreements], MATCH(0,IF(ISBLANK(apc[Discounts, memberships &amp; pre-payment agreements]),1,COUNTIF($A$2:A13, apc[Discounts, memberships &amp; pre-payment agreements])), 0)),"")</f>
        <v/>
      </c>
      <c r="B14" s="108"/>
      <c r="C14" s="109"/>
      <c r="D14" s="110"/>
      <c r="E14" s="115" t="str">
        <f>IF($A14="","", COUNTIF(apc[Discounts, memberships &amp; pre-payment agreements], A14))</f>
        <v/>
      </c>
      <c r="F14" s="115" t="str">
        <f>IF($A14="","", SUMIF(apc[Discounts, memberships &amp; pre-payment agreements], $A14, apc[APC paid (£) including VAT if charged]))</f>
        <v/>
      </c>
      <c r="G14" s="115" t="str">
        <f>IF($A14="","", SUMIF(apc[Discounts, memberships &amp; pre-payment agreements], $A14, apc[Amount of APC charged to COAF grant (including VAT if charged) in £] ))</f>
        <v/>
      </c>
      <c r="H14" s="115" t="str">
        <f>IF($A14="","", SUMIF(apc[Discounts, memberships &amp; pre-payment agreements], $A14, apc[Amount of APC charged to RCUK OA fund (including VAT if charged) in £]))</f>
        <v/>
      </c>
      <c r="I14" s="116" t="str">
        <f t="shared" si="1"/>
        <v/>
      </c>
      <c r="J14" s="116" t="str">
        <f t="shared" si="2"/>
        <v/>
      </c>
      <c r="K14" s="115" t="str">
        <f t="shared" si="3"/>
        <v/>
      </c>
    </row>
    <row r="15" spans="1:12" x14ac:dyDescent="0.2">
      <c r="A15" s="107" t="str">
        <f t="array" ref="A15">IFERROR(INDEX(apc[Discounts, memberships &amp; pre-payment agreements], MATCH(0,IF(ISBLANK(apc[Discounts, memberships &amp; pre-payment agreements]),1,COUNTIF($A$2:A14, apc[Discounts, memberships &amp; pre-payment agreements])), 0)),"")</f>
        <v/>
      </c>
      <c r="B15" s="108"/>
      <c r="C15" s="109"/>
      <c r="D15" s="110"/>
      <c r="E15" s="115" t="str">
        <f>IF($A15="","", COUNTIF(apc[Discounts, memberships &amp; pre-payment agreements], A15))</f>
        <v/>
      </c>
      <c r="F15" s="115" t="str">
        <f>IF($A15="","", SUMIF(apc[Discounts, memberships &amp; pre-payment agreements], $A15, apc[APC paid (£) including VAT if charged]))</f>
        <v/>
      </c>
      <c r="G15" s="115" t="str">
        <f>IF($A15="","", SUMIF(apc[Discounts, memberships &amp; pre-payment agreements], $A15, apc[Amount of APC charged to COAF grant (including VAT if charged) in £] ))</f>
        <v/>
      </c>
      <c r="H15" s="115" t="str">
        <f>IF($A15="","", SUMIF(apc[Discounts, memberships &amp; pre-payment agreements], $A15, apc[Amount of APC charged to RCUK OA fund (including VAT if charged) in £]))</f>
        <v/>
      </c>
      <c r="I15" s="116" t="str">
        <f t="shared" si="1"/>
        <v/>
      </c>
      <c r="J15" s="116" t="str">
        <f t="shared" si="2"/>
        <v/>
      </c>
      <c r="K15" s="115" t="str">
        <f t="shared" si="3"/>
        <v/>
      </c>
    </row>
    <row r="16" spans="1:12" x14ac:dyDescent="0.2">
      <c r="A16" s="107" t="str">
        <f t="array" ref="A16">IFERROR(INDEX(apc[Discounts, memberships &amp; pre-payment agreements], MATCH(0,IF(ISBLANK(apc[Discounts, memberships &amp; pre-payment agreements]),1,COUNTIF($A$2:A15, apc[Discounts, memberships &amp; pre-payment agreements])), 0)),"")</f>
        <v/>
      </c>
      <c r="B16" s="108"/>
      <c r="C16" s="109"/>
      <c r="D16" s="110"/>
      <c r="E16" s="115" t="str">
        <f>IF($A16="","", COUNTIF(apc[Discounts, memberships &amp; pre-payment agreements], A16))</f>
        <v/>
      </c>
      <c r="F16" s="115" t="str">
        <f>IF($A16="","", SUMIF(apc[Discounts, memberships &amp; pre-payment agreements], $A16, apc[APC paid (£) including VAT if charged]))</f>
        <v/>
      </c>
      <c r="G16" s="115" t="str">
        <f>IF($A16="","", SUMIF(apc[Discounts, memberships &amp; pre-payment agreements], $A16, apc[Amount of APC charged to COAF grant (including VAT if charged) in £] ))</f>
        <v/>
      </c>
      <c r="H16" s="115" t="str">
        <f>IF($A16="","", SUMIF(apc[Discounts, memberships &amp; pre-payment agreements], $A16, apc[Amount of APC charged to RCUK OA fund (including VAT if charged) in £]))</f>
        <v/>
      </c>
      <c r="I16" s="116" t="str">
        <f t="shared" si="1"/>
        <v/>
      </c>
      <c r="J16" s="116" t="str">
        <f t="shared" si="2"/>
        <v/>
      </c>
      <c r="K16" s="115" t="str">
        <f t="shared" si="3"/>
        <v/>
      </c>
    </row>
    <row r="17" spans="1:11" x14ac:dyDescent="0.2">
      <c r="A17" s="107" t="str">
        <f t="array" ref="A17">IFERROR(INDEX(apc[Discounts, memberships &amp; pre-payment agreements], MATCH(0,IF(ISBLANK(apc[Discounts, memberships &amp; pre-payment agreements]),1,COUNTIF($A$2:A16, apc[Discounts, memberships &amp; pre-payment agreements])), 0)),"")</f>
        <v/>
      </c>
      <c r="B17" s="108"/>
      <c r="C17" s="109"/>
      <c r="D17" s="110"/>
      <c r="E17" s="115" t="str">
        <f>IF($A17="","", COUNTIF(apc[Discounts, memberships &amp; pre-payment agreements], A17))</f>
        <v/>
      </c>
      <c r="F17" s="115" t="str">
        <f>IF($A17="","", SUMIF(apc[Discounts, memberships &amp; pre-payment agreements], $A17, apc[APC paid (£) including VAT if charged]))</f>
        <v/>
      </c>
      <c r="G17" s="115" t="str">
        <f>IF($A17="","", SUMIF(apc[Discounts, memberships &amp; pre-payment agreements], $A17, apc[Amount of APC charged to COAF grant (including VAT if charged) in £] ))</f>
        <v/>
      </c>
      <c r="H17" s="115" t="str">
        <f>IF($A17="","", SUMIF(apc[Discounts, memberships &amp; pre-payment agreements], $A17, apc[Amount of APC charged to RCUK OA fund (including VAT if charged) in £]))</f>
        <v/>
      </c>
      <c r="I17" s="116" t="str">
        <f t="shared" si="1"/>
        <v/>
      </c>
      <c r="J17" s="116" t="str">
        <f t="shared" si="2"/>
        <v/>
      </c>
      <c r="K17" s="115" t="str">
        <f t="shared" si="3"/>
        <v/>
      </c>
    </row>
    <row r="18" spans="1:11" x14ac:dyDescent="0.2">
      <c r="A18" s="107" t="str">
        <f t="array" ref="A18">IFERROR(INDEX(apc[Discounts, memberships &amp; pre-payment agreements], MATCH(0,IF(ISBLANK(apc[Discounts, memberships &amp; pre-payment agreements]),1,COUNTIF($A$2:A17, apc[Discounts, memberships &amp; pre-payment agreements])), 0)),"")</f>
        <v/>
      </c>
      <c r="B18" s="108"/>
      <c r="C18" s="109"/>
      <c r="D18" s="110"/>
      <c r="E18" s="115" t="str">
        <f>IF($A18="","", COUNTIF(apc[Discounts, memberships &amp; pre-payment agreements], A18))</f>
        <v/>
      </c>
      <c r="F18" s="115" t="str">
        <f>IF($A18="","", SUMIF(apc[Discounts, memberships &amp; pre-payment agreements], $A18, apc[APC paid (£) including VAT if charged]))</f>
        <v/>
      </c>
      <c r="G18" s="115" t="str">
        <f>IF($A18="","", SUMIF(apc[Discounts, memberships &amp; pre-payment agreements], $A18, apc[Amount of APC charged to COAF grant (including VAT if charged) in £] ))</f>
        <v/>
      </c>
      <c r="H18" s="115" t="str">
        <f>IF($A18="","", SUMIF(apc[Discounts, memberships &amp; pre-payment agreements], $A18, apc[Amount of APC charged to RCUK OA fund (including VAT if charged) in £]))</f>
        <v/>
      </c>
      <c r="I18" s="116" t="str">
        <f t="shared" si="1"/>
        <v/>
      </c>
      <c r="J18" s="116" t="str">
        <f t="shared" si="2"/>
        <v/>
      </c>
      <c r="K18" s="115" t="str">
        <f t="shared" si="3"/>
        <v/>
      </c>
    </row>
    <row r="19" spans="1:11" x14ac:dyDescent="0.2">
      <c r="A19" s="107" t="str">
        <f t="array" ref="A19">IFERROR(INDEX(apc[Discounts, memberships &amp; pre-payment agreements], MATCH(0,IF(ISBLANK(apc[Discounts, memberships &amp; pre-payment agreements]),1,COUNTIF($A$2:A18, apc[Discounts, memberships &amp; pre-payment agreements])), 0)),"")</f>
        <v/>
      </c>
      <c r="B19" s="108"/>
      <c r="C19" s="109"/>
      <c r="D19" s="110"/>
      <c r="E19" s="115" t="str">
        <f>IF($A19="","", COUNTIF(apc[Discounts, memberships &amp; pre-payment agreements], A19))</f>
        <v/>
      </c>
      <c r="F19" s="115" t="str">
        <f>IF($A19="","", SUMIF(apc[Discounts, memberships &amp; pre-payment agreements], $A19, apc[APC paid (£) including VAT if charged]))</f>
        <v/>
      </c>
      <c r="G19" s="115" t="str">
        <f>IF($A19="","", SUMIF(apc[Discounts, memberships &amp; pre-payment agreements], $A19, apc[Amount of APC charged to COAF grant (including VAT if charged) in £] ))</f>
        <v/>
      </c>
      <c r="H19" s="115" t="str">
        <f>IF($A19="","", SUMIF(apc[Discounts, memberships &amp; pre-payment agreements], $A19, apc[Amount of APC charged to RCUK OA fund (including VAT if charged) in £]))</f>
        <v/>
      </c>
      <c r="I19" s="116" t="str">
        <f t="shared" si="1"/>
        <v/>
      </c>
      <c r="J19" s="116" t="str">
        <f t="shared" si="2"/>
        <v/>
      </c>
      <c r="K19" s="115" t="str">
        <f t="shared" si="3"/>
        <v/>
      </c>
    </row>
    <row r="20" spans="1:11" x14ac:dyDescent="0.2">
      <c r="A20" s="107" t="str">
        <f t="array" ref="A20">IFERROR(INDEX(apc[Discounts, memberships &amp; pre-payment agreements], MATCH(0,IF(ISBLANK(apc[Discounts, memberships &amp; pre-payment agreements]),1,COUNTIF($A$2:A19, apc[Discounts, memberships &amp; pre-payment agreements])), 0)),"")</f>
        <v/>
      </c>
      <c r="B20" s="108"/>
      <c r="C20" s="109"/>
      <c r="D20" s="110"/>
      <c r="E20" s="115" t="str">
        <f>IF($A20="","", COUNTIF(apc[Discounts, memberships &amp; pre-payment agreements], A20))</f>
        <v/>
      </c>
      <c r="F20" s="115" t="str">
        <f>IF($A20="","", SUMIF(apc[Discounts, memberships &amp; pre-payment agreements], $A20, apc[APC paid (£) including VAT if charged]))</f>
        <v/>
      </c>
      <c r="G20" s="115" t="str">
        <f>IF($A20="","", SUMIF(apc[Discounts, memberships &amp; pre-payment agreements], $A20, apc[Amount of APC charged to COAF grant (including VAT if charged) in £] ))</f>
        <v/>
      </c>
      <c r="H20" s="115" t="str">
        <f>IF($A20="","", SUMIF(apc[Discounts, memberships &amp; pre-payment agreements], $A20, apc[Amount of APC charged to RCUK OA fund (including VAT if charged) in £]))</f>
        <v/>
      </c>
      <c r="I20" s="116" t="str">
        <f t="shared" si="1"/>
        <v/>
      </c>
      <c r="J20" s="116" t="str">
        <f t="shared" si="2"/>
        <v/>
      </c>
      <c r="K20" s="115" t="str">
        <f t="shared" si="3"/>
        <v/>
      </c>
    </row>
    <row r="21" spans="1:11" x14ac:dyDescent="0.2">
      <c r="A21" s="107" t="str">
        <f t="array" ref="A21">IFERROR(INDEX(apc[Discounts, memberships &amp; pre-payment agreements], MATCH(0,IF(ISBLANK(apc[Discounts, memberships &amp; pre-payment agreements]),1,COUNTIF($A$2:A20, apc[Discounts, memberships &amp; pre-payment agreements])), 0)),"")</f>
        <v/>
      </c>
      <c r="B21" s="108"/>
      <c r="C21" s="109"/>
      <c r="D21" s="110"/>
      <c r="E21" s="115" t="str">
        <f>IF($A21="","", COUNTIF(apc[Discounts, memberships &amp; pre-payment agreements], A21))</f>
        <v/>
      </c>
      <c r="F21" s="115" t="str">
        <f>IF($A21="","", SUMIF(apc[Discounts, memberships &amp; pre-payment agreements], $A21, apc[APC paid (£) including VAT if charged]))</f>
        <v/>
      </c>
      <c r="G21" s="115" t="str">
        <f>IF($A21="","", SUMIF(apc[Discounts, memberships &amp; pre-payment agreements], $A21, apc[Amount of APC charged to COAF grant (including VAT if charged) in £] ))</f>
        <v/>
      </c>
      <c r="H21" s="115" t="str">
        <f>IF($A21="","", SUMIF(apc[Discounts, memberships &amp; pre-payment agreements], $A21, apc[Amount of APC charged to RCUK OA fund (including VAT if charged) in £]))</f>
        <v/>
      </c>
      <c r="I21" s="116" t="str">
        <f t="shared" si="1"/>
        <v/>
      </c>
      <c r="J21" s="116" t="str">
        <f t="shared" si="2"/>
        <v/>
      </c>
      <c r="K21" s="115" t="str">
        <f t="shared" si="3"/>
        <v/>
      </c>
    </row>
    <row r="22" spans="1:11" x14ac:dyDescent="0.2">
      <c r="A22" s="107" t="str">
        <f t="array" ref="A22">IFERROR(INDEX(apc[Discounts, memberships &amp; pre-payment agreements], MATCH(0,IF(ISBLANK(apc[Discounts, memberships &amp; pre-payment agreements]),1,COUNTIF($A$2:A21, apc[Discounts, memberships &amp; pre-payment agreements])), 0)),"")</f>
        <v/>
      </c>
      <c r="B22" s="108"/>
      <c r="C22" s="109"/>
      <c r="D22" s="110"/>
      <c r="E22" s="115" t="str">
        <f>IF($A22="","", COUNTIF(apc[Discounts, memberships &amp; pre-payment agreements], A22))</f>
        <v/>
      </c>
      <c r="F22" s="115" t="str">
        <f>IF($A22="","", SUMIF(apc[Discounts, memberships &amp; pre-payment agreements], $A22, apc[APC paid (£) including VAT if charged]))</f>
        <v/>
      </c>
      <c r="G22" s="115" t="str">
        <f>IF($A22="","", SUMIF(apc[Discounts, memberships &amp; pre-payment agreements], $A22, apc[Amount of APC charged to COAF grant (including VAT if charged) in £] ))</f>
        <v/>
      </c>
      <c r="H22" s="115" t="str">
        <f>IF($A22="","", SUMIF(apc[Discounts, memberships &amp; pre-payment agreements], $A22, apc[Amount of APC charged to RCUK OA fund (including VAT if charged) in £]))</f>
        <v/>
      </c>
      <c r="I22" s="116" t="str">
        <f t="shared" si="1"/>
        <v/>
      </c>
      <c r="J22" s="116" t="str">
        <f t="shared" si="2"/>
        <v/>
      </c>
      <c r="K22" s="115" t="str">
        <f t="shared" si="3"/>
        <v/>
      </c>
    </row>
    <row r="23" spans="1:11" x14ac:dyDescent="0.2">
      <c r="A23" s="107" t="str">
        <f t="array" ref="A23">IFERROR(INDEX(apc[Discounts, memberships &amp; pre-payment agreements], MATCH(0,IF(ISBLANK(apc[Discounts, memberships &amp; pre-payment agreements]),1,COUNTIF($A$2:A22, apc[Discounts, memberships &amp; pre-payment agreements])), 0)),"")</f>
        <v/>
      </c>
      <c r="B23" s="108"/>
      <c r="C23" s="109"/>
      <c r="D23" s="110"/>
      <c r="E23" s="115" t="str">
        <f>IF($A23="","", COUNTIF(apc[Discounts, memberships &amp; pre-payment agreements], A23))</f>
        <v/>
      </c>
      <c r="F23" s="115" t="str">
        <f>IF($A23="","", SUMIF(apc[Discounts, memberships &amp; pre-payment agreements], $A23, apc[APC paid (£) including VAT if charged]))</f>
        <v/>
      </c>
      <c r="G23" s="115" t="str">
        <f>IF($A23="","", SUMIF(apc[Discounts, memberships &amp; pre-payment agreements], $A23, apc[Amount of APC charged to COAF grant (including VAT if charged) in £] ))</f>
        <v/>
      </c>
      <c r="H23" s="115" t="str">
        <f>IF($A23="","", SUMIF(apc[Discounts, memberships &amp; pre-payment agreements], $A23, apc[Amount of APC charged to RCUK OA fund (including VAT if charged) in £]))</f>
        <v/>
      </c>
      <c r="I23" s="116" t="str">
        <f t="shared" si="1"/>
        <v/>
      </c>
      <c r="J23" s="116" t="str">
        <f t="shared" si="2"/>
        <v/>
      </c>
      <c r="K23" s="115" t="str">
        <f t="shared" si="3"/>
        <v/>
      </c>
    </row>
    <row r="24" spans="1:11" x14ac:dyDescent="0.2">
      <c r="A24" s="107" t="str">
        <f t="array" ref="A24">IFERROR(INDEX(apc[Discounts, memberships &amp; pre-payment agreements], MATCH(0,IF(ISBLANK(apc[Discounts, memberships &amp; pre-payment agreements]),1,COUNTIF($A$2:A23, apc[Discounts, memberships &amp; pre-payment agreements])), 0)),"")</f>
        <v/>
      </c>
      <c r="B24" s="108"/>
      <c r="C24" s="109"/>
      <c r="D24" s="110"/>
      <c r="E24" s="115" t="str">
        <f>IF($A24="","", COUNTIF(apc[Discounts, memberships &amp; pre-payment agreements], A24))</f>
        <v/>
      </c>
      <c r="F24" s="115" t="str">
        <f>IF($A24="","", SUMIF(apc[Discounts, memberships &amp; pre-payment agreements], $A24, apc[APC paid (£) including VAT if charged]))</f>
        <v/>
      </c>
      <c r="G24" s="115" t="str">
        <f>IF($A24="","", SUMIF(apc[Discounts, memberships &amp; pre-payment agreements], $A24, apc[Amount of APC charged to COAF grant (including VAT if charged) in £] ))</f>
        <v/>
      </c>
      <c r="H24" s="115" t="str">
        <f>IF($A24="","", SUMIF(apc[Discounts, memberships &amp; pre-payment agreements], $A24, apc[Amount of APC charged to RCUK OA fund (including VAT if charged) in £]))</f>
        <v/>
      </c>
      <c r="I24" s="116" t="str">
        <f t="shared" si="1"/>
        <v/>
      </c>
      <c r="J24" s="116" t="str">
        <f t="shared" si="2"/>
        <v/>
      </c>
      <c r="K24" s="115" t="str">
        <f t="shared" si="3"/>
        <v/>
      </c>
    </row>
    <row r="25" spans="1:11" x14ac:dyDescent="0.2">
      <c r="A25" s="107" t="str">
        <f t="array" ref="A25">IFERROR(INDEX(apc[Discounts, memberships &amp; pre-payment agreements], MATCH(0,IF(ISBLANK(apc[Discounts, memberships &amp; pre-payment agreements]),1,COUNTIF($A$2:A24, apc[Discounts, memberships &amp; pre-payment agreements])), 0)),"")</f>
        <v/>
      </c>
      <c r="B25" s="108"/>
      <c r="C25" s="109"/>
      <c r="D25" s="110"/>
      <c r="E25" s="115" t="str">
        <f>IF($A25="","", COUNTIF(apc[Discounts, memberships &amp; pre-payment agreements], A25))</f>
        <v/>
      </c>
      <c r="F25" s="115" t="str">
        <f>IF($A25="","", SUMIF(apc[Discounts, memberships &amp; pre-payment agreements], $A25, apc[APC paid (£) including VAT if charged]))</f>
        <v/>
      </c>
      <c r="G25" s="115" t="str">
        <f>IF($A25="","", SUMIF(apc[Discounts, memberships &amp; pre-payment agreements], $A25, apc[Amount of APC charged to COAF grant (including VAT if charged) in £] ))</f>
        <v/>
      </c>
      <c r="H25" s="115" t="str">
        <f>IF($A25="","", SUMIF(apc[Discounts, memberships &amp; pre-payment agreements], $A25, apc[Amount of APC charged to RCUK OA fund (including VAT if charged) in £]))</f>
        <v/>
      </c>
      <c r="I25" s="116" t="str">
        <f t="shared" si="1"/>
        <v/>
      </c>
      <c r="J25" s="116" t="str">
        <f t="shared" si="2"/>
        <v/>
      </c>
      <c r="K25" s="115" t="str">
        <f t="shared" si="3"/>
        <v/>
      </c>
    </row>
    <row r="26" spans="1:11" x14ac:dyDescent="0.2">
      <c r="A26" s="107" t="str">
        <f t="array" ref="A26">IFERROR(INDEX(apc[Discounts, memberships &amp; pre-payment agreements], MATCH(0,IF(ISBLANK(apc[Discounts, memberships &amp; pre-payment agreements]),1,COUNTIF($A$2:A25, apc[Discounts, memberships &amp; pre-payment agreements])), 0)),"")</f>
        <v/>
      </c>
      <c r="B26" s="108"/>
      <c r="C26" s="109"/>
      <c r="D26" s="110"/>
      <c r="E26" s="115" t="str">
        <f>IF($A26="","", COUNTIF(apc[Discounts, memberships &amp; pre-payment agreements], A26))</f>
        <v/>
      </c>
      <c r="F26" s="115" t="str">
        <f>IF($A26="","", SUMIF(apc[Discounts, memberships &amp; pre-payment agreements], $A26, apc[APC paid (£) including VAT if charged]))</f>
        <v/>
      </c>
      <c r="G26" s="115" t="str">
        <f>IF($A26="","", SUMIF(apc[Discounts, memberships &amp; pre-payment agreements], $A26, apc[Amount of APC charged to COAF grant (including VAT if charged) in £] ))</f>
        <v/>
      </c>
      <c r="H26" s="115" t="str">
        <f>IF($A26="","", SUMIF(apc[Discounts, memberships &amp; pre-payment agreements], $A26, apc[Amount of APC charged to RCUK OA fund (including VAT if charged) in £]))</f>
        <v/>
      </c>
      <c r="I26" s="116" t="str">
        <f t="shared" si="1"/>
        <v/>
      </c>
      <c r="J26" s="116" t="str">
        <f t="shared" si="2"/>
        <v/>
      </c>
      <c r="K26" s="115" t="str">
        <f t="shared" si="3"/>
        <v/>
      </c>
    </row>
    <row r="27" spans="1:11" x14ac:dyDescent="0.2">
      <c r="A27" s="107" t="str">
        <f t="array" ref="A27">IFERROR(INDEX(apc[Discounts, memberships &amp; pre-payment agreements], MATCH(0,IF(ISBLANK(apc[Discounts, memberships &amp; pre-payment agreements]),1,COUNTIF($A$2:A26, apc[Discounts, memberships &amp; pre-payment agreements])), 0)),"")</f>
        <v/>
      </c>
      <c r="B27" s="108"/>
      <c r="C27" s="109"/>
      <c r="D27" s="110"/>
      <c r="E27" s="115" t="str">
        <f>IF($A27="","", COUNTIF(apc[Discounts, memberships &amp; pre-payment agreements], A27))</f>
        <v/>
      </c>
      <c r="F27" s="115" t="str">
        <f>IF($A27="","", SUMIF(apc[Discounts, memberships &amp; pre-payment agreements], $A27, apc[APC paid (£) including VAT if charged]))</f>
        <v/>
      </c>
      <c r="G27" s="115" t="str">
        <f>IF($A27="","", SUMIF(apc[Discounts, memberships &amp; pre-payment agreements], $A27, apc[Amount of APC charged to COAF grant (including VAT if charged) in £] ))</f>
        <v/>
      </c>
      <c r="H27" s="115" t="str">
        <f>IF($A27="","", SUMIF(apc[Discounts, memberships &amp; pre-payment agreements], $A27, apc[Amount of APC charged to RCUK OA fund (including VAT if charged) in £]))</f>
        <v/>
      </c>
      <c r="I27" s="116" t="str">
        <f t="shared" si="1"/>
        <v/>
      </c>
      <c r="J27" s="116" t="str">
        <f t="shared" si="2"/>
        <v/>
      </c>
      <c r="K27" s="115" t="str">
        <f t="shared" si="3"/>
        <v/>
      </c>
    </row>
    <row r="28" spans="1:11" x14ac:dyDescent="0.2">
      <c r="A28" s="107" t="str">
        <f t="array" ref="A28">IFERROR(INDEX(apc[Discounts, memberships &amp; pre-payment agreements], MATCH(0,IF(ISBLANK(apc[Discounts, memberships &amp; pre-payment agreements]),1,COUNTIF($A$2:A27, apc[Discounts, memberships &amp; pre-payment agreements])), 0)),"")</f>
        <v/>
      </c>
      <c r="B28" s="108"/>
      <c r="C28" s="109"/>
      <c r="D28" s="110"/>
      <c r="E28" s="115" t="str">
        <f>IF($A28="","", COUNTIF(apc[Discounts, memberships &amp; pre-payment agreements], A28))</f>
        <v/>
      </c>
      <c r="F28" s="115" t="str">
        <f>IF($A28="","", SUMIF(apc[Discounts, memberships &amp; pre-payment agreements], $A28, apc[APC paid (£) including VAT if charged]))</f>
        <v/>
      </c>
      <c r="G28" s="115" t="str">
        <f>IF($A28="","", SUMIF(apc[Discounts, memberships &amp; pre-payment agreements], $A28, apc[Amount of APC charged to COAF grant (including VAT if charged) in £] ))</f>
        <v/>
      </c>
      <c r="H28" s="115" t="str">
        <f>IF($A28="","", SUMIF(apc[Discounts, memberships &amp; pre-payment agreements], $A28, apc[Amount of APC charged to RCUK OA fund (including VAT if charged) in £]))</f>
        <v/>
      </c>
      <c r="I28" s="116" t="str">
        <f t="shared" si="1"/>
        <v/>
      </c>
      <c r="J28" s="116" t="str">
        <f t="shared" si="2"/>
        <v/>
      </c>
      <c r="K28" s="115" t="str">
        <f t="shared" si="3"/>
        <v/>
      </c>
    </row>
    <row r="29" spans="1:11" x14ac:dyDescent="0.2">
      <c r="A29" s="107" t="str">
        <f t="array" ref="A29">IFERROR(INDEX(apc[Discounts, memberships &amp; pre-payment agreements], MATCH(0,IF(ISBLANK(apc[Discounts, memberships &amp; pre-payment agreements]),1,COUNTIF($A$2:A28, apc[Discounts, memberships &amp; pre-payment agreements])), 0)),"")</f>
        <v/>
      </c>
      <c r="B29" s="108"/>
      <c r="C29" s="109"/>
      <c r="D29" s="110"/>
      <c r="E29" s="115" t="str">
        <f>IF($A29="","", COUNTIF(apc[Discounts, memberships &amp; pre-payment agreements], A29))</f>
        <v/>
      </c>
      <c r="F29" s="115" t="str">
        <f>IF($A29="","", SUMIF(apc[Discounts, memberships &amp; pre-payment agreements], $A29, apc[APC paid (£) including VAT if charged]))</f>
        <v/>
      </c>
      <c r="G29" s="115" t="str">
        <f>IF($A29="","", SUMIF(apc[Discounts, memberships &amp; pre-payment agreements], $A29, apc[Amount of APC charged to COAF grant (including VAT if charged) in £] ))</f>
        <v/>
      </c>
      <c r="H29" s="115" t="str">
        <f>IF($A29="","", SUMIF(apc[Discounts, memberships &amp; pre-payment agreements], $A29, apc[Amount of APC charged to RCUK OA fund (including VAT if charged) in £]))</f>
        <v/>
      </c>
      <c r="I29" s="116" t="str">
        <f t="shared" si="1"/>
        <v/>
      </c>
      <c r="J29" s="116" t="str">
        <f t="shared" si="2"/>
        <v/>
      </c>
      <c r="K29" s="115" t="str">
        <f t="shared" si="3"/>
        <v/>
      </c>
    </row>
    <row r="30" spans="1:11" x14ac:dyDescent="0.2">
      <c r="A30" s="107" t="str">
        <f t="array" ref="A30">IFERROR(INDEX(apc[Discounts, memberships &amp; pre-payment agreements], MATCH(0,IF(ISBLANK(apc[Discounts, memberships &amp; pre-payment agreements]),1,COUNTIF($A$2:A29, apc[Discounts, memberships &amp; pre-payment agreements])), 0)),"")</f>
        <v/>
      </c>
      <c r="B30" s="108"/>
      <c r="C30" s="109"/>
      <c r="D30" s="110"/>
      <c r="E30" s="115" t="str">
        <f>IF($A30="","", COUNTIF(apc[Discounts, memberships &amp; pre-payment agreements], A30))</f>
        <v/>
      </c>
      <c r="F30" s="115" t="str">
        <f>IF($A30="","", SUMIF(apc[Discounts, memberships &amp; pre-payment agreements], $A30, apc[APC paid (£) including VAT if charged]))</f>
        <v/>
      </c>
      <c r="G30" s="115" t="str">
        <f>IF($A30="","", SUMIF(apc[Discounts, memberships &amp; pre-payment agreements], $A30, apc[Amount of APC charged to COAF grant (including VAT if charged) in £] ))</f>
        <v/>
      </c>
      <c r="H30" s="115" t="str">
        <f>IF($A30="","", SUMIF(apc[Discounts, memberships &amp; pre-payment agreements], $A30, apc[Amount of APC charged to RCUK OA fund (including VAT if charged) in £]))</f>
        <v/>
      </c>
      <c r="I30" s="116" t="str">
        <f t="shared" si="1"/>
        <v/>
      </c>
      <c r="J30" s="116" t="str">
        <f t="shared" si="2"/>
        <v/>
      </c>
      <c r="K30" s="115" t="str">
        <f t="shared" si="3"/>
        <v/>
      </c>
    </row>
    <row r="31" spans="1:11" x14ac:dyDescent="0.2">
      <c r="A31" s="107" t="str">
        <f t="array" ref="A31">IFERROR(INDEX(apc[Discounts, memberships &amp; pre-payment agreements], MATCH(0,IF(ISBLANK(apc[Discounts, memberships &amp; pre-payment agreements]),1,COUNTIF($A$2:A30, apc[Discounts, memberships &amp; pre-payment agreements])), 0)),"")</f>
        <v/>
      </c>
      <c r="B31" s="108"/>
      <c r="C31" s="109"/>
      <c r="D31" s="110"/>
      <c r="E31" s="115" t="str">
        <f>IF($A31="","", COUNTIF(apc[Discounts, memberships &amp; pre-payment agreements], A31))</f>
        <v/>
      </c>
      <c r="F31" s="115" t="str">
        <f>IF($A31="","", SUMIF(apc[Discounts, memberships &amp; pre-payment agreements], $A31, apc[APC paid (£) including VAT if charged]))</f>
        <v/>
      </c>
      <c r="G31" s="115" t="str">
        <f>IF($A31="","", SUMIF(apc[Discounts, memberships &amp; pre-payment agreements], $A31, apc[Amount of APC charged to COAF grant (including VAT if charged) in £] ))</f>
        <v/>
      </c>
      <c r="H31" s="115" t="str">
        <f>IF($A31="","", SUMIF(apc[Discounts, memberships &amp; pre-payment agreements], $A31, apc[Amount of APC charged to RCUK OA fund (including VAT if charged) in £]))</f>
        <v/>
      </c>
      <c r="I31" s="116" t="str">
        <f t="shared" si="1"/>
        <v/>
      </c>
      <c r="J31" s="116" t="str">
        <f t="shared" si="2"/>
        <v/>
      </c>
      <c r="K31" s="115" t="str">
        <f t="shared" si="3"/>
        <v/>
      </c>
    </row>
    <row r="32" spans="1:11" x14ac:dyDescent="0.2">
      <c r="A32" s="107" t="str">
        <f t="array" ref="A32">IFERROR(INDEX(apc[Discounts, memberships &amp; pre-payment agreements], MATCH(0,IF(ISBLANK(apc[Discounts, memberships &amp; pre-payment agreements]),1,COUNTIF($A$2:A31, apc[Discounts, memberships &amp; pre-payment agreements])), 0)),"")</f>
        <v/>
      </c>
      <c r="B32" s="108"/>
      <c r="C32" s="109"/>
      <c r="D32" s="110"/>
      <c r="E32" s="115" t="str">
        <f>IF($A32="","", COUNTIF(apc[Discounts, memberships &amp; pre-payment agreements], A32))</f>
        <v/>
      </c>
      <c r="F32" s="115" t="str">
        <f>IF($A32="","", SUMIF(apc[Discounts, memberships &amp; pre-payment agreements], $A32, apc[APC paid (£) including VAT if charged]))</f>
        <v/>
      </c>
      <c r="G32" s="115" t="str">
        <f>IF($A32="","", SUMIF(apc[Discounts, memberships &amp; pre-payment agreements], $A32, apc[Amount of APC charged to COAF grant (including VAT if charged) in £] ))</f>
        <v/>
      </c>
      <c r="H32" s="115" t="str">
        <f>IF($A32="","", SUMIF(apc[Discounts, memberships &amp; pre-payment agreements], $A32, apc[Amount of APC charged to RCUK OA fund (including VAT if charged) in £]))</f>
        <v/>
      </c>
      <c r="I32" s="116" t="str">
        <f t="shared" si="1"/>
        <v/>
      </c>
      <c r="J32" s="116" t="str">
        <f t="shared" si="2"/>
        <v/>
      </c>
      <c r="K32" s="115" t="str">
        <f t="shared" si="3"/>
        <v/>
      </c>
    </row>
    <row r="33" spans="1:11" x14ac:dyDescent="0.2">
      <c r="A33" s="107" t="str">
        <f t="array" ref="A33">IFERROR(INDEX(apc[Discounts, memberships &amp; pre-payment agreements], MATCH(0,IF(ISBLANK(apc[Discounts, memberships &amp; pre-payment agreements]),1,COUNTIF($A$2:A32, apc[Discounts, memberships &amp; pre-payment agreements])), 0)),"")</f>
        <v/>
      </c>
      <c r="B33" s="108"/>
      <c r="C33" s="109"/>
      <c r="D33" s="110"/>
      <c r="E33" s="115" t="str">
        <f>IF($A33="","", COUNTIF(apc[Discounts, memberships &amp; pre-payment agreements], A33))</f>
        <v/>
      </c>
      <c r="F33" s="115" t="str">
        <f>IF($A33="","", SUMIF(apc[Discounts, memberships &amp; pre-payment agreements], $A33, apc[APC paid (£) including VAT if charged]))</f>
        <v/>
      </c>
      <c r="G33" s="115" t="str">
        <f>IF($A33="","", SUMIF(apc[Discounts, memberships &amp; pre-payment agreements], $A33, apc[Amount of APC charged to COAF grant (including VAT if charged) in £] ))</f>
        <v/>
      </c>
      <c r="H33" s="115" t="str">
        <f>IF($A33="","", SUMIF(apc[Discounts, memberships &amp; pre-payment agreements], $A33, apc[Amount of APC charged to RCUK OA fund (including VAT if charged) in £]))</f>
        <v/>
      </c>
      <c r="I33" s="116" t="str">
        <f t="shared" si="1"/>
        <v/>
      </c>
      <c r="J33" s="116" t="str">
        <f t="shared" si="2"/>
        <v/>
      </c>
      <c r="K33" s="115" t="str">
        <f t="shared" si="3"/>
        <v/>
      </c>
    </row>
    <row r="34" spans="1:11" x14ac:dyDescent="0.2">
      <c r="A34" s="107" t="str">
        <f t="array" ref="A34">IFERROR(INDEX(apc[Discounts, memberships &amp; pre-payment agreements], MATCH(0,IF(ISBLANK(apc[Discounts, memberships &amp; pre-payment agreements]),1,COUNTIF($A$2:A33, apc[Discounts, memberships &amp; pre-payment agreements])), 0)),"")</f>
        <v/>
      </c>
      <c r="B34" s="108"/>
      <c r="C34" s="109"/>
      <c r="D34" s="110"/>
      <c r="E34" s="115" t="str">
        <f>IF($A34="","", COUNTIF(apc[Discounts, memberships &amp; pre-payment agreements], A34))</f>
        <v/>
      </c>
      <c r="F34" s="115" t="str">
        <f>IF($A34="","", SUMIF(apc[Discounts, memberships &amp; pre-payment agreements], $A34, apc[APC paid (£) including VAT if charged]))</f>
        <v/>
      </c>
      <c r="G34" s="115" t="str">
        <f>IF($A34="","", SUMIF(apc[Discounts, memberships &amp; pre-payment agreements], $A34, apc[Amount of APC charged to COAF grant (including VAT if charged) in £] ))</f>
        <v/>
      </c>
      <c r="H34" s="115" t="str">
        <f>IF($A34="","", SUMIF(apc[Discounts, memberships &amp; pre-payment agreements], $A34, apc[Amount of APC charged to RCUK OA fund (including VAT if charged) in £]))</f>
        <v/>
      </c>
      <c r="I34" s="116" t="str">
        <f t="shared" si="1"/>
        <v/>
      </c>
      <c r="J34" s="116" t="str">
        <f t="shared" si="2"/>
        <v/>
      </c>
      <c r="K34" s="115" t="str">
        <f t="shared" si="3"/>
        <v/>
      </c>
    </row>
    <row r="35" spans="1:11" x14ac:dyDescent="0.2">
      <c r="A35" s="107" t="str">
        <f t="array" ref="A35">IFERROR(INDEX(apc[Discounts, memberships &amp; pre-payment agreements], MATCH(0,IF(ISBLANK(apc[Discounts, memberships &amp; pre-payment agreements]),1,COUNTIF($A$2:A34, apc[Discounts, memberships &amp; pre-payment agreements])), 0)),"")</f>
        <v/>
      </c>
      <c r="B35" s="108"/>
      <c r="C35" s="109"/>
      <c r="D35" s="110"/>
      <c r="E35" s="115" t="str">
        <f>IF($A35="","", COUNTIF(apc[Discounts, memberships &amp; pre-payment agreements], A35))</f>
        <v/>
      </c>
      <c r="F35" s="115" t="str">
        <f>IF($A35="","", SUMIF(apc[Discounts, memberships &amp; pre-payment agreements], $A35, apc[APC paid (£) including VAT if charged]))</f>
        <v/>
      </c>
      <c r="G35" s="115" t="str">
        <f>IF($A35="","", SUMIF(apc[Discounts, memberships &amp; pre-payment agreements], $A35, apc[Amount of APC charged to COAF grant (including VAT if charged) in £] ))</f>
        <v/>
      </c>
      <c r="H35" s="115" t="str">
        <f>IF($A35="","", SUMIF(apc[Discounts, memberships &amp; pre-payment agreements], $A35, apc[Amount of APC charged to RCUK OA fund (including VAT if charged) in £]))</f>
        <v/>
      </c>
      <c r="I35" s="116" t="str">
        <f t="shared" si="1"/>
        <v/>
      </c>
      <c r="J35" s="116" t="str">
        <f t="shared" si="2"/>
        <v/>
      </c>
      <c r="K35" s="115" t="str">
        <f t="shared" si="3"/>
        <v/>
      </c>
    </row>
    <row r="36" spans="1:11" x14ac:dyDescent="0.2">
      <c r="A36" s="107" t="str">
        <f t="array" ref="A36">IFERROR(INDEX(apc[Discounts, memberships &amp; pre-payment agreements], MATCH(0,IF(ISBLANK(apc[Discounts, memberships &amp; pre-payment agreements]),1,COUNTIF($A$2:A35, apc[Discounts, memberships &amp; pre-payment agreements])), 0)),"")</f>
        <v/>
      </c>
      <c r="B36" s="108"/>
      <c r="C36" s="109"/>
      <c r="D36" s="110"/>
      <c r="E36" s="115" t="str">
        <f>IF($A36="","", COUNTIF(apc[Discounts, memberships &amp; pre-payment agreements], A36))</f>
        <v/>
      </c>
      <c r="F36" s="115" t="str">
        <f>IF($A36="","", SUMIF(apc[Discounts, memberships &amp; pre-payment agreements], $A36, apc[APC paid (£) including VAT if charged]))</f>
        <v/>
      </c>
      <c r="G36" s="115" t="str">
        <f>IF($A36="","", SUMIF(apc[Discounts, memberships &amp; pre-payment agreements], $A36, apc[Amount of APC charged to COAF grant (including VAT if charged) in £] ))</f>
        <v/>
      </c>
      <c r="H36" s="115" t="str">
        <f>IF($A36="","", SUMIF(apc[Discounts, memberships &amp; pre-payment agreements], $A36, apc[Amount of APC charged to RCUK OA fund (including VAT if charged) in £]))</f>
        <v/>
      </c>
      <c r="I36" s="116" t="str">
        <f t="shared" si="1"/>
        <v/>
      </c>
      <c r="J36" s="116" t="str">
        <f t="shared" si="2"/>
        <v/>
      </c>
      <c r="K36" s="115" t="str">
        <f t="shared" si="3"/>
        <v/>
      </c>
    </row>
    <row r="37" spans="1:11" x14ac:dyDescent="0.2">
      <c r="A37" s="107" t="str">
        <f t="array" ref="A37">IFERROR(INDEX(apc[Discounts, memberships &amp; pre-payment agreements], MATCH(0,IF(ISBLANK(apc[Discounts, memberships &amp; pre-payment agreements]),1,COUNTIF($A$2:A36, apc[Discounts, memberships &amp; pre-payment agreements])), 0)),"")</f>
        <v/>
      </c>
      <c r="B37" s="108"/>
      <c r="C37" s="109"/>
      <c r="D37" s="110"/>
      <c r="E37" s="115" t="str">
        <f>IF($A37="","", COUNTIF(apc[Discounts, memberships &amp; pre-payment agreements], A37))</f>
        <v/>
      </c>
      <c r="F37" s="115" t="str">
        <f>IF($A37="","", SUMIF(apc[Discounts, memberships &amp; pre-payment agreements], $A37, apc[APC paid (£) including VAT if charged]))</f>
        <v/>
      </c>
      <c r="G37" s="115" t="str">
        <f>IF($A37="","", SUMIF(apc[Discounts, memberships &amp; pre-payment agreements], $A37, apc[Amount of APC charged to COAF grant (including VAT if charged) in £] ))</f>
        <v/>
      </c>
      <c r="H37" s="115" t="str">
        <f>IF($A37="","", SUMIF(apc[Discounts, memberships &amp; pre-payment agreements], $A37, apc[Amount of APC charged to RCUK OA fund (including VAT if charged) in £]))</f>
        <v/>
      </c>
      <c r="I37" s="116" t="str">
        <f t="shared" si="1"/>
        <v/>
      </c>
      <c r="J37" s="116" t="str">
        <f t="shared" si="2"/>
        <v/>
      </c>
      <c r="K37" s="115" t="str">
        <f t="shared" si="3"/>
        <v/>
      </c>
    </row>
    <row r="38" spans="1:11" x14ac:dyDescent="0.2">
      <c r="A38" s="107" t="str">
        <f t="array" ref="A38">IFERROR(INDEX(apc[Discounts, memberships &amp; pre-payment agreements], MATCH(0,IF(ISBLANK(apc[Discounts, memberships &amp; pre-payment agreements]),1,COUNTIF($A$2:A37, apc[Discounts, memberships &amp; pre-payment agreements])), 0)),"")</f>
        <v/>
      </c>
      <c r="B38" s="108"/>
      <c r="C38" s="109"/>
      <c r="D38" s="110"/>
      <c r="E38" s="115" t="str">
        <f>IF($A38="","", COUNTIF(apc[Discounts, memberships &amp; pre-payment agreements], A38))</f>
        <v/>
      </c>
      <c r="F38" s="115" t="str">
        <f>IF($A38="","", SUMIF(apc[Discounts, memberships &amp; pre-payment agreements], $A38, apc[APC paid (£) including VAT if charged]))</f>
        <v/>
      </c>
      <c r="G38" s="115" t="str">
        <f>IF($A38="","", SUMIF(apc[Discounts, memberships &amp; pre-payment agreements], $A38, apc[Amount of APC charged to COAF grant (including VAT if charged) in £] ))</f>
        <v/>
      </c>
      <c r="H38" s="115" t="str">
        <f>IF($A38="","", SUMIF(apc[Discounts, memberships &amp; pre-payment agreements], $A38, apc[Amount of APC charged to RCUK OA fund (including VAT if charged) in £]))</f>
        <v/>
      </c>
      <c r="I38" s="116" t="str">
        <f t="shared" si="1"/>
        <v/>
      </c>
      <c r="J38" s="116" t="str">
        <f t="shared" si="2"/>
        <v/>
      </c>
      <c r="K38" s="115" t="str">
        <f t="shared" si="3"/>
        <v/>
      </c>
    </row>
    <row r="39" spans="1:11" x14ac:dyDescent="0.2">
      <c r="A39" s="107" t="str">
        <f t="array" ref="A39">IFERROR(INDEX(apc[Discounts, memberships &amp; pre-payment agreements], MATCH(0,IF(ISBLANK(apc[Discounts, memberships &amp; pre-payment agreements]),1,COUNTIF($A$2:A38, apc[Discounts, memberships &amp; pre-payment agreements])), 0)),"")</f>
        <v/>
      </c>
      <c r="B39" s="108"/>
      <c r="C39" s="109"/>
      <c r="D39" s="110"/>
      <c r="E39" s="115" t="str">
        <f>IF($A39="","", COUNTIF(apc[Discounts, memberships &amp; pre-payment agreements], A39))</f>
        <v/>
      </c>
      <c r="F39" s="115" t="str">
        <f>IF($A39="","", SUMIF(apc[Discounts, memberships &amp; pre-payment agreements], $A39, apc[APC paid (£) including VAT if charged]))</f>
        <v/>
      </c>
      <c r="G39" s="115" t="str">
        <f>IF($A39="","", SUMIF(apc[Discounts, memberships &amp; pre-payment agreements], $A39, apc[Amount of APC charged to COAF grant (including VAT if charged) in £] ))</f>
        <v/>
      </c>
      <c r="H39" s="115" t="str">
        <f>IF($A39="","", SUMIF(apc[Discounts, memberships &amp; pre-payment agreements], $A39, apc[Amount of APC charged to RCUK OA fund (including VAT if charged) in £]))</f>
        <v/>
      </c>
      <c r="I39" s="116" t="str">
        <f t="shared" si="1"/>
        <v/>
      </c>
      <c r="J39" s="116" t="str">
        <f t="shared" si="2"/>
        <v/>
      </c>
      <c r="K39" s="115" t="str">
        <f t="shared" si="3"/>
        <v/>
      </c>
    </row>
    <row r="40" spans="1:11" x14ac:dyDescent="0.2">
      <c r="A40" s="107" t="str">
        <f t="array" ref="A40">IFERROR(INDEX(apc[Discounts, memberships &amp; pre-payment agreements], MATCH(0,IF(ISBLANK(apc[Discounts, memberships &amp; pre-payment agreements]),1,COUNTIF($A$2:A39, apc[Discounts, memberships &amp; pre-payment agreements])), 0)),"")</f>
        <v/>
      </c>
      <c r="B40" s="108"/>
      <c r="C40" s="109"/>
      <c r="D40" s="110"/>
      <c r="E40" s="115" t="str">
        <f>IF($A40="","", COUNTIF(apc[Discounts, memberships &amp; pre-payment agreements], A40))</f>
        <v/>
      </c>
      <c r="F40" s="115" t="str">
        <f>IF($A40="","", SUMIF(apc[Discounts, memberships &amp; pre-payment agreements], $A40, apc[APC paid (£) including VAT if charged]))</f>
        <v/>
      </c>
      <c r="G40" s="115" t="str">
        <f>IF($A40="","", SUMIF(apc[Discounts, memberships &amp; pre-payment agreements], $A40, apc[Amount of APC charged to COAF grant (including VAT if charged) in £] ))</f>
        <v/>
      </c>
      <c r="H40" s="115" t="str">
        <f>IF($A40="","", SUMIF(apc[Discounts, memberships &amp; pre-payment agreements], $A40, apc[Amount of APC charged to RCUK OA fund (including VAT if charged) in £]))</f>
        <v/>
      </c>
      <c r="I40" s="116" t="str">
        <f t="shared" si="1"/>
        <v/>
      </c>
      <c r="J40" s="116" t="str">
        <f t="shared" si="2"/>
        <v/>
      </c>
      <c r="K40" s="115" t="str">
        <f t="shared" si="3"/>
        <v/>
      </c>
    </row>
    <row r="41" spans="1:11" x14ac:dyDescent="0.2">
      <c r="A41" s="107" t="str">
        <f t="array" ref="A41">IFERROR(INDEX(apc[Discounts, memberships &amp; pre-payment agreements], MATCH(0,IF(ISBLANK(apc[Discounts, memberships &amp; pre-payment agreements]),1,COUNTIF($A$2:A40, apc[Discounts, memberships &amp; pre-payment agreements])), 0)),"")</f>
        <v/>
      </c>
      <c r="B41" s="108"/>
      <c r="C41" s="109"/>
      <c r="D41" s="110"/>
      <c r="E41" s="115" t="str">
        <f>IF($A41="","", COUNTIF(apc[Discounts, memberships &amp; pre-payment agreements], A41))</f>
        <v/>
      </c>
      <c r="F41" s="115" t="str">
        <f>IF($A41="","", SUMIF(apc[Discounts, memberships &amp; pre-payment agreements], $A41, apc[APC paid (£) including VAT if charged]))</f>
        <v/>
      </c>
      <c r="G41" s="115" t="str">
        <f>IF($A41="","", SUMIF(apc[Discounts, memberships &amp; pre-payment agreements], $A41, apc[Amount of APC charged to COAF grant (including VAT if charged) in £] ))</f>
        <v/>
      </c>
      <c r="H41" s="115" t="str">
        <f>IF($A41="","", SUMIF(apc[Discounts, memberships &amp; pre-payment agreements], $A41, apc[Amount of APC charged to RCUK OA fund (including VAT if charged) in £]))</f>
        <v/>
      </c>
      <c r="I41" s="116" t="str">
        <f t="shared" si="1"/>
        <v/>
      </c>
      <c r="J41" s="116" t="str">
        <f t="shared" si="2"/>
        <v/>
      </c>
      <c r="K41" s="115" t="str">
        <f t="shared" si="3"/>
        <v/>
      </c>
    </row>
    <row r="42" spans="1:11" x14ac:dyDescent="0.2">
      <c r="A42" s="107" t="str">
        <f t="array" ref="A42">IFERROR(INDEX(apc[Discounts, memberships &amp; pre-payment agreements], MATCH(0,IF(ISBLANK(apc[Discounts, memberships &amp; pre-payment agreements]),1,COUNTIF($A$2:A41, apc[Discounts, memberships &amp; pre-payment agreements])), 0)),"")</f>
        <v/>
      </c>
      <c r="B42" s="108"/>
      <c r="C42" s="109"/>
      <c r="D42" s="110"/>
      <c r="E42" s="115" t="str">
        <f>IF($A42="","", COUNTIF(apc[Discounts, memberships &amp; pre-payment agreements], A42))</f>
        <v/>
      </c>
      <c r="F42" s="115" t="str">
        <f>IF($A42="","", SUMIF(apc[Discounts, memberships &amp; pre-payment agreements], $A42, apc[APC paid (£) including VAT if charged]))</f>
        <v/>
      </c>
      <c r="G42" s="115" t="str">
        <f>IF($A42="","", SUMIF(apc[Discounts, memberships &amp; pre-payment agreements], $A42, apc[Amount of APC charged to COAF grant (including VAT if charged) in £] ))</f>
        <v/>
      </c>
      <c r="H42" s="115" t="str">
        <f>IF($A42="","", SUMIF(apc[Discounts, memberships &amp; pre-payment agreements], $A42, apc[Amount of APC charged to RCUK OA fund (including VAT if charged) in £]))</f>
        <v/>
      </c>
      <c r="I42" s="116" t="str">
        <f t="shared" si="1"/>
        <v/>
      </c>
      <c r="J42" s="116" t="str">
        <f t="shared" si="2"/>
        <v/>
      </c>
      <c r="K42" s="115" t="str">
        <f t="shared" si="3"/>
        <v/>
      </c>
    </row>
    <row r="43" spans="1:11" x14ac:dyDescent="0.2">
      <c r="A43" s="107" t="str">
        <f t="array" ref="A43">IFERROR(INDEX(apc[Discounts, memberships &amp; pre-payment agreements], MATCH(0,IF(ISBLANK(apc[Discounts, memberships &amp; pre-payment agreements]),1,COUNTIF($A$2:A42, apc[Discounts, memberships &amp; pre-payment agreements])), 0)),"")</f>
        <v/>
      </c>
      <c r="B43" s="108"/>
      <c r="C43" s="109"/>
      <c r="D43" s="110"/>
      <c r="E43" s="115" t="str">
        <f>IF($A43="","", COUNTIF(apc[Discounts, memberships &amp; pre-payment agreements], A43))</f>
        <v/>
      </c>
      <c r="F43" s="115" t="str">
        <f>IF($A43="","", SUMIF(apc[Discounts, memberships &amp; pre-payment agreements], $A43, apc[APC paid (£) including VAT if charged]))</f>
        <v/>
      </c>
      <c r="G43" s="115" t="str">
        <f>IF($A43="","", SUMIF(apc[Discounts, memberships &amp; pre-payment agreements], $A43, apc[Amount of APC charged to COAF grant (including VAT if charged) in £] ))</f>
        <v/>
      </c>
      <c r="H43" s="115" t="str">
        <f>IF($A43="","", SUMIF(apc[Discounts, memberships &amp; pre-payment agreements], $A43, apc[Amount of APC charged to RCUK OA fund (including VAT if charged) in £]))</f>
        <v/>
      </c>
      <c r="I43" s="116" t="str">
        <f t="shared" si="1"/>
        <v/>
      </c>
      <c r="J43" s="116" t="str">
        <f t="shared" si="2"/>
        <v/>
      </c>
      <c r="K43" s="115" t="str">
        <f t="shared" si="3"/>
        <v/>
      </c>
    </row>
    <row r="44" spans="1:11" x14ac:dyDescent="0.2">
      <c r="A44" s="107" t="str">
        <f t="array" ref="A44">IFERROR(INDEX(apc[Discounts, memberships &amp; pre-payment agreements], MATCH(0,IF(ISBLANK(apc[Discounts, memberships &amp; pre-payment agreements]),1,COUNTIF($A$2:A43, apc[Discounts, memberships &amp; pre-payment agreements])), 0)),"")</f>
        <v/>
      </c>
      <c r="B44" s="108"/>
      <c r="C44" s="109"/>
      <c r="D44" s="110"/>
      <c r="E44" s="115" t="str">
        <f>IF($A44="","", COUNTIF(apc[Discounts, memberships &amp; pre-payment agreements], A44))</f>
        <v/>
      </c>
      <c r="F44" s="115" t="str">
        <f>IF($A44="","", SUMIF(apc[Discounts, memberships &amp; pre-payment agreements], $A44, apc[APC paid (£) including VAT if charged]))</f>
        <v/>
      </c>
      <c r="G44" s="115" t="str">
        <f>IF($A44="","", SUMIF(apc[Discounts, memberships &amp; pre-payment agreements], $A44, apc[Amount of APC charged to COAF grant (including VAT if charged) in £] ))</f>
        <v/>
      </c>
      <c r="H44" s="115" t="str">
        <f>IF($A44="","", SUMIF(apc[Discounts, memberships &amp; pre-payment agreements], $A44, apc[Amount of APC charged to RCUK OA fund (including VAT if charged) in £]))</f>
        <v/>
      </c>
      <c r="I44" s="116" t="str">
        <f t="shared" si="1"/>
        <v/>
      </c>
      <c r="J44" s="116" t="str">
        <f t="shared" si="2"/>
        <v/>
      </c>
      <c r="K44" s="115" t="str">
        <f t="shared" si="3"/>
        <v/>
      </c>
    </row>
    <row r="45" spans="1:11" x14ac:dyDescent="0.2">
      <c r="A45" s="107" t="str">
        <f t="array" ref="A45">IFERROR(INDEX(apc[Discounts, memberships &amp; pre-payment agreements], MATCH(0,IF(ISBLANK(apc[Discounts, memberships &amp; pre-payment agreements]),1,COUNTIF($A$2:A44, apc[Discounts, memberships &amp; pre-payment agreements])), 0)),"")</f>
        <v/>
      </c>
      <c r="B45" s="108"/>
      <c r="C45" s="109"/>
      <c r="D45" s="110"/>
      <c r="E45" s="115" t="str">
        <f>IF($A45="","", COUNTIF(apc[Discounts, memberships &amp; pre-payment agreements], A45))</f>
        <v/>
      </c>
      <c r="F45" s="115" t="str">
        <f>IF($A45="","", SUMIF(apc[Discounts, memberships &amp; pre-payment agreements], $A45, apc[APC paid (£) including VAT if charged]))</f>
        <v/>
      </c>
      <c r="G45" s="115" t="str">
        <f>IF($A45="","", SUMIF(apc[Discounts, memberships &amp; pre-payment agreements], $A45, apc[Amount of APC charged to COAF grant (including VAT if charged) in £] ))</f>
        <v/>
      </c>
      <c r="H45" s="115" t="str">
        <f>IF($A45="","", SUMIF(apc[Discounts, memberships &amp; pre-payment agreements], $A45, apc[Amount of APC charged to RCUK OA fund (including VAT if charged) in £]))</f>
        <v/>
      </c>
      <c r="I45" s="116" t="str">
        <f t="shared" si="1"/>
        <v/>
      </c>
      <c r="J45" s="116" t="str">
        <f t="shared" si="2"/>
        <v/>
      </c>
      <c r="K45" s="115" t="str">
        <f t="shared" si="3"/>
        <v/>
      </c>
    </row>
    <row r="46" spans="1:11" x14ac:dyDescent="0.2">
      <c r="A46" s="107" t="str">
        <f t="array" ref="A46">IFERROR(INDEX(apc[Discounts, memberships &amp; pre-payment agreements], MATCH(0,IF(ISBLANK(apc[Discounts, memberships &amp; pre-payment agreements]),1,COUNTIF($A$2:A45, apc[Discounts, memberships &amp; pre-payment agreements])), 0)),"")</f>
        <v/>
      </c>
      <c r="B46" s="108"/>
      <c r="C46" s="109"/>
      <c r="D46" s="110"/>
      <c r="E46" s="115" t="str">
        <f>IF($A46="","", COUNTIF(apc[Discounts, memberships &amp; pre-payment agreements], A46))</f>
        <v/>
      </c>
      <c r="F46" s="115" t="str">
        <f>IF($A46="","", SUMIF(apc[Discounts, memberships &amp; pre-payment agreements], $A46, apc[APC paid (£) including VAT if charged]))</f>
        <v/>
      </c>
      <c r="G46" s="115" t="str">
        <f>IF($A46="","", SUMIF(apc[Discounts, memberships &amp; pre-payment agreements], $A46, apc[Amount of APC charged to COAF grant (including VAT if charged) in £] ))</f>
        <v/>
      </c>
      <c r="H46" s="115" t="str">
        <f>IF($A46="","", SUMIF(apc[Discounts, memberships &amp; pre-payment agreements], $A46, apc[Amount of APC charged to RCUK OA fund (including VAT if charged) in £]))</f>
        <v/>
      </c>
      <c r="I46" s="116" t="str">
        <f t="shared" si="1"/>
        <v/>
      </c>
      <c r="J46" s="116" t="str">
        <f t="shared" si="2"/>
        <v/>
      </c>
      <c r="K46" s="115" t="str">
        <f t="shared" si="3"/>
        <v/>
      </c>
    </row>
    <row r="47" spans="1:11" x14ac:dyDescent="0.2">
      <c r="A47" s="107" t="str">
        <f t="array" ref="A47">IFERROR(INDEX(apc[Discounts, memberships &amp; pre-payment agreements], MATCH(0,IF(ISBLANK(apc[Discounts, memberships &amp; pre-payment agreements]),1,COUNTIF($A$2:A46, apc[Discounts, memberships &amp; pre-payment agreements])), 0)),"")</f>
        <v/>
      </c>
      <c r="B47" s="108"/>
      <c r="C47" s="109"/>
      <c r="D47" s="110"/>
      <c r="E47" s="115" t="str">
        <f>IF($A47="","", COUNTIF(apc[Discounts, memberships &amp; pre-payment agreements], A47))</f>
        <v/>
      </c>
      <c r="F47" s="115" t="str">
        <f>IF($A47="","", SUMIF(apc[Discounts, memberships &amp; pre-payment agreements], $A47, apc[APC paid (£) including VAT if charged]))</f>
        <v/>
      </c>
      <c r="G47" s="115" t="str">
        <f>IF($A47="","", SUMIF(apc[Discounts, memberships &amp; pre-payment agreements], $A47, apc[Amount of APC charged to COAF grant (including VAT if charged) in £] ))</f>
        <v/>
      </c>
      <c r="H47" s="115" t="str">
        <f>IF($A47="","", SUMIF(apc[Discounts, memberships &amp; pre-payment agreements], $A47, apc[Amount of APC charged to RCUK OA fund (including VAT if charged) in £]))</f>
        <v/>
      </c>
      <c r="I47" s="116" t="str">
        <f t="shared" si="1"/>
        <v/>
      </c>
      <c r="J47" s="116" t="str">
        <f t="shared" si="2"/>
        <v/>
      </c>
      <c r="K47" s="115" t="str">
        <f t="shared" si="3"/>
        <v/>
      </c>
    </row>
    <row r="48" spans="1:11" x14ac:dyDescent="0.2">
      <c r="A48" s="107" t="str">
        <f t="array" ref="A48">IFERROR(INDEX(apc[Discounts, memberships &amp; pre-payment agreements], MATCH(0,IF(ISBLANK(apc[Discounts, memberships &amp; pre-payment agreements]),1,COUNTIF($A$2:A47, apc[Discounts, memberships &amp; pre-payment agreements])), 0)),"")</f>
        <v/>
      </c>
      <c r="B48" s="108"/>
      <c r="C48" s="109"/>
      <c r="D48" s="110"/>
      <c r="E48" s="115" t="str">
        <f>IF($A48="","", COUNTIF(apc[Discounts, memberships &amp; pre-payment agreements], A48))</f>
        <v/>
      </c>
      <c r="F48" s="115" t="str">
        <f>IF($A48="","", SUMIF(apc[Discounts, memberships &amp; pre-payment agreements], $A48, apc[APC paid (£) including VAT if charged]))</f>
        <v/>
      </c>
      <c r="G48" s="115" t="str">
        <f>IF($A48="","", SUMIF(apc[Discounts, memberships &amp; pre-payment agreements], $A48, apc[Amount of APC charged to COAF grant (including VAT if charged) in £] ))</f>
        <v/>
      </c>
      <c r="H48" s="115" t="str">
        <f>IF($A48="","", SUMIF(apc[Discounts, memberships &amp; pre-payment agreements], $A48, apc[Amount of APC charged to RCUK OA fund (including VAT if charged) in £]))</f>
        <v/>
      </c>
      <c r="I48" s="116" t="str">
        <f t="shared" si="1"/>
        <v/>
      </c>
      <c r="J48" s="116" t="str">
        <f t="shared" si="2"/>
        <v/>
      </c>
      <c r="K48" s="115" t="str">
        <f t="shared" si="3"/>
        <v/>
      </c>
    </row>
    <row r="49" spans="1:11" x14ac:dyDescent="0.2">
      <c r="A49" s="107" t="str">
        <f t="array" ref="A49">IFERROR(INDEX(apc[Discounts, memberships &amp; pre-payment agreements], MATCH(0,IF(ISBLANK(apc[Discounts, memberships &amp; pre-payment agreements]),1,COUNTIF($A$2:A48, apc[Discounts, memberships &amp; pre-payment agreements])), 0)),"")</f>
        <v/>
      </c>
      <c r="B49" s="108"/>
      <c r="C49" s="109"/>
      <c r="D49" s="110"/>
      <c r="E49" s="115" t="str">
        <f>IF($A49="","", COUNTIF(apc[Discounts, memberships &amp; pre-payment agreements], A49))</f>
        <v/>
      </c>
      <c r="F49" s="115" t="str">
        <f>IF($A49="","", SUMIF(apc[Discounts, memberships &amp; pre-payment agreements], $A49, apc[APC paid (£) including VAT if charged]))</f>
        <v/>
      </c>
      <c r="G49" s="115" t="str">
        <f>IF($A49="","", SUMIF(apc[Discounts, memberships &amp; pre-payment agreements], $A49, apc[Amount of APC charged to COAF grant (including VAT if charged) in £] ))</f>
        <v/>
      </c>
      <c r="H49" s="115" t="str">
        <f>IF($A49="","", SUMIF(apc[Discounts, memberships &amp; pre-payment agreements], $A49, apc[Amount of APC charged to RCUK OA fund (including VAT if charged) in £]))</f>
        <v/>
      </c>
      <c r="I49" s="116" t="str">
        <f t="shared" si="1"/>
        <v/>
      </c>
      <c r="J49" s="116" t="str">
        <f t="shared" si="2"/>
        <v/>
      </c>
      <c r="K49" s="115" t="str">
        <f t="shared" si="3"/>
        <v/>
      </c>
    </row>
    <row r="50" spans="1:11" ht="13.5" thickBot="1" x14ac:dyDescent="0.25">
      <c r="A50" s="107" t="str">
        <f t="array" ref="A50">IFERROR(INDEX(apc[Discounts, memberships &amp; pre-payment agreements], MATCH(0,IF(ISBLANK(apc[Discounts, memberships &amp; pre-payment agreements]),1,COUNTIF($A$2:A49, apc[Discounts, memberships &amp; pre-payment agreements])), 0)),"")</f>
        <v/>
      </c>
      <c r="B50" s="136"/>
      <c r="C50" s="137"/>
      <c r="D50" s="138"/>
      <c r="E50" s="115" t="str">
        <f>IF($A50="","", COUNTIF(apc[Discounts, memberships &amp; pre-payment agreements], A50))</f>
        <v/>
      </c>
      <c r="F50" s="115" t="str">
        <f>IF($A50="","", SUMIF(apc[Discounts, memberships &amp; pre-payment agreements], $A50, apc[APC paid (£) including VAT if charged]))</f>
        <v/>
      </c>
      <c r="G50" s="115" t="str">
        <f>IF($A50="","", SUMIF(apc[Discounts, memberships &amp; pre-payment agreements], $A50, apc[Amount of APC charged to COAF grant (including VAT if charged) in £] ))</f>
        <v/>
      </c>
      <c r="H50" s="115" t="str">
        <f>IF($A50="","", SUMIF(apc[Discounts, memberships &amp; pre-payment agreements], $A50, apc[Amount of APC charged to RCUK OA fund (including VAT if charged) in £]))</f>
        <v/>
      </c>
      <c r="I50" s="116" t="str">
        <f t="shared" si="1"/>
        <v/>
      </c>
      <c r="J50" s="116" t="str">
        <f t="shared" si="2"/>
        <v/>
      </c>
      <c r="K50" s="115" t="str">
        <f t="shared" si="3"/>
        <v/>
      </c>
    </row>
    <row r="51" spans="1:11" x14ac:dyDescent="0.2">
      <c r="A51" s="107"/>
    </row>
    <row r="52" spans="1:11" x14ac:dyDescent="0.2">
      <c r="A52" s="107"/>
    </row>
    <row r="53" spans="1:11" x14ac:dyDescent="0.2">
      <c r="A53" s="107"/>
    </row>
    <row r="54" spans="1:11" x14ac:dyDescent="0.2">
      <c r="A54" s="107"/>
    </row>
    <row r="55" spans="1:11" x14ac:dyDescent="0.2">
      <c r="A55" s="107"/>
    </row>
    <row r="56" spans="1:11" x14ac:dyDescent="0.2">
      <c r="A56" s="107"/>
    </row>
    <row r="57" spans="1:11" x14ac:dyDescent="0.2">
      <c r="A57" s="107"/>
    </row>
    <row r="58" spans="1:11" x14ac:dyDescent="0.2">
      <c r="A58" s="107"/>
    </row>
    <row r="59" spans="1:11" x14ac:dyDescent="0.2">
      <c r="A59" s="107"/>
    </row>
    <row r="60" spans="1:11" x14ac:dyDescent="0.2">
      <c r="A60" s="107"/>
    </row>
    <row r="61" spans="1:11" x14ac:dyDescent="0.2">
      <c r="A61" s="107"/>
    </row>
    <row r="62" spans="1:11" x14ac:dyDescent="0.2">
      <c r="A62" s="107"/>
    </row>
    <row r="63" spans="1:11" x14ac:dyDescent="0.2">
      <c r="A63" s="107"/>
    </row>
    <row r="64" spans="1:11" x14ac:dyDescent="0.2">
      <c r="A64" s="107"/>
    </row>
    <row r="65" spans="1:1" x14ac:dyDescent="0.2">
      <c r="A65" s="107"/>
    </row>
    <row r="66" spans="1:1" x14ac:dyDescent="0.2">
      <c r="A66" s="107"/>
    </row>
    <row r="67" spans="1:1" x14ac:dyDescent="0.2">
      <c r="A67" s="107"/>
    </row>
    <row r="68" spans="1:1" x14ac:dyDescent="0.2">
      <c r="A68" s="107"/>
    </row>
    <row r="69" spans="1:1" x14ac:dyDescent="0.2">
      <c r="A69" s="107"/>
    </row>
    <row r="70" spans="1:1" x14ac:dyDescent="0.2">
      <c r="A70" s="107"/>
    </row>
    <row r="71" spans="1:1" x14ac:dyDescent="0.2">
      <c r="A71" s="107"/>
    </row>
    <row r="72" spans="1:1" x14ac:dyDescent="0.2">
      <c r="A72" s="107"/>
    </row>
    <row r="73" spans="1:1" x14ac:dyDescent="0.2">
      <c r="A73" s="107"/>
    </row>
    <row r="74" spans="1:1" x14ac:dyDescent="0.2">
      <c r="A74" s="107"/>
    </row>
    <row r="75" spans="1:1" x14ac:dyDescent="0.2">
      <c r="A75" s="107"/>
    </row>
    <row r="76" spans="1:1" x14ac:dyDescent="0.2">
      <c r="A76" s="107"/>
    </row>
    <row r="77" spans="1:1" x14ac:dyDescent="0.2">
      <c r="A77" s="107"/>
    </row>
    <row r="78" spans="1:1" x14ac:dyDescent="0.2">
      <c r="A78" s="107"/>
    </row>
    <row r="79" spans="1:1" x14ac:dyDescent="0.2">
      <c r="A79" s="107"/>
    </row>
    <row r="80" spans="1:1" x14ac:dyDescent="0.2">
      <c r="A80" s="107"/>
    </row>
    <row r="81" spans="1:1" x14ac:dyDescent="0.2">
      <c r="A81" s="107"/>
    </row>
    <row r="82" spans="1:1" x14ac:dyDescent="0.2">
      <c r="A82" s="107"/>
    </row>
    <row r="83" spans="1:1" x14ac:dyDescent="0.2">
      <c r="A83" s="107"/>
    </row>
    <row r="84" spans="1:1" x14ac:dyDescent="0.2">
      <c r="A84" s="107"/>
    </row>
    <row r="85" spans="1:1" x14ac:dyDescent="0.2">
      <c r="A85" s="107"/>
    </row>
    <row r="86" spans="1:1" x14ac:dyDescent="0.2">
      <c r="A86" s="107"/>
    </row>
    <row r="87" spans="1:1" x14ac:dyDescent="0.2">
      <c r="A87" s="107"/>
    </row>
    <row r="88" spans="1:1" x14ac:dyDescent="0.2">
      <c r="A88" s="107"/>
    </row>
    <row r="89" spans="1:1" x14ac:dyDescent="0.2">
      <c r="A89" s="107"/>
    </row>
    <row r="90" spans="1:1" x14ac:dyDescent="0.2">
      <c r="A90" s="107"/>
    </row>
    <row r="91" spans="1:1" x14ac:dyDescent="0.2">
      <c r="A91" s="107"/>
    </row>
    <row r="92" spans="1:1" x14ac:dyDescent="0.2">
      <c r="A92" s="107"/>
    </row>
    <row r="93" spans="1:1" x14ac:dyDescent="0.2">
      <c r="A93" s="107"/>
    </row>
    <row r="94" spans="1:1" x14ac:dyDescent="0.2">
      <c r="A94" s="107"/>
    </row>
    <row r="95" spans="1:1" x14ac:dyDescent="0.2">
      <c r="A95" s="107"/>
    </row>
    <row r="96" spans="1:1" x14ac:dyDescent="0.2">
      <c r="A96" s="107"/>
    </row>
    <row r="97" spans="1:1" x14ac:dyDescent="0.2">
      <c r="A97" s="107"/>
    </row>
    <row r="98" spans="1:1" x14ac:dyDescent="0.2">
      <c r="A98" s="107"/>
    </row>
    <row r="99" spans="1:1" x14ac:dyDescent="0.2">
      <c r="A99" s="107"/>
    </row>
    <row r="100" spans="1:1" x14ac:dyDescent="0.2">
      <c r="A100" s="107"/>
    </row>
    <row r="101" spans="1:1" x14ac:dyDescent="0.2">
      <c r="A101" s="107"/>
    </row>
    <row r="102" spans="1:1" x14ac:dyDescent="0.2">
      <c r="A102" s="107"/>
    </row>
    <row r="103" spans="1:1" x14ac:dyDescent="0.2">
      <c r="A103" s="107"/>
    </row>
    <row r="104" spans="1:1" x14ac:dyDescent="0.2">
      <c r="A104" s="107"/>
    </row>
    <row r="105" spans="1:1" x14ac:dyDescent="0.2">
      <c r="A105" s="107"/>
    </row>
    <row r="106" spans="1:1" x14ac:dyDescent="0.2">
      <c r="A106" s="107"/>
    </row>
    <row r="107" spans="1:1" x14ac:dyDescent="0.2">
      <c r="A107" s="107"/>
    </row>
    <row r="108" spans="1:1" x14ac:dyDescent="0.2">
      <c r="A108" s="107"/>
    </row>
    <row r="109" spans="1:1" x14ac:dyDescent="0.2">
      <c r="A109" s="107"/>
    </row>
    <row r="110" spans="1:1" x14ac:dyDescent="0.2">
      <c r="A110" s="107"/>
    </row>
    <row r="111" spans="1:1" x14ac:dyDescent="0.2">
      <c r="A111" s="107"/>
    </row>
    <row r="112" spans="1:1" x14ac:dyDescent="0.2">
      <c r="A112" s="107"/>
    </row>
    <row r="113" spans="1:1" x14ac:dyDescent="0.2">
      <c r="A113" s="107"/>
    </row>
    <row r="114" spans="1:1" x14ac:dyDescent="0.2">
      <c r="A114" s="107"/>
    </row>
    <row r="115" spans="1:1" x14ac:dyDescent="0.2">
      <c r="A115" s="107"/>
    </row>
    <row r="116" spans="1:1" x14ac:dyDescent="0.2">
      <c r="A116" s="107"/>
    </row>
    <row r="117" spans="1:1" x14ac:dyDescent="0.2">
      <c r="A117" s="107"/>
    </row>
    <row r="118" spans="1:1" x14ac:dyDescent="0.2">
      <c r="A118" s="107"/>
    </row>
    <row r="119" spans="1:1" x14ac:dyDescent="0.2">
      <c r="A119" s="107"/>
    </row>
    <row r="120" spans="1:1" x14ac:dyDescent="0.2">
      <c r="A120" s="107"/>
    </row>
    <row r="121" spans="1:1" x14ac:dyDescent="0.2">
      <c r="A121" s="107"/>
    </row>
    <row r="122" spans="1:1" x14ac:dyDescent="0.2">
      <c r="A122" s="107"/>
    </row>
    <row r="123" spans="1:1" x14ac:dyDescent="0.2">
      <c r="A123" s="107"/>
    </row>
    <row r="124" spans="1:1" x14ac:dyDescent="0.2">
      <c r="A124" s="107"/>
    </row>
    <row r="125" spans="1:1" x14ac:dyDescent="0.2">
      <c r="A125" s="107"/>
    </row>
    <row r="126" spans="1:1" x14ac:dyDescent="0.2">
      <c r="A126" s="107"/>
    </row>
    <row r="127" spans="1:1" x14ac:dyDescent="0.2">
      <c r="A127" s="107"/>
    </row>
    <row r="128" spans="1:1" x14ac:dyDescent="0.2">
      <c r="A128" s="107"/>
    </row>
    <row r="129" spans="1:1" x14ac:dyDescent="0.2">
      <c r="A129" s="107"/>
    </row>
    <row r="130" spans="1:1" x14ac:dyDescent="0.2">
      <c r="A130" s="107"/>
    </row>
    <row r="131" spans="1:1" x14ac:dyDescent="0.2">
      <c r="A131" s="107"/>
    </row>
    <row r="132" spans="1:1" x14ac:dyDescent="0.2">
      <c r="A132" s="107"/>
    </row>
    <row r="133" spans="1:1" x14ac:dyDescent="0.2">
      <c r="A133" s="107"/>
    </row>
    <row r="134" spans="1:1" x14ac:dyDescent="0.2">
      <c r="A134" s="107"/>
    </row>
    <row r="135" spans="1:1" x14ac:dyDescent="0.2">
      <c r="A135" s="107"/>
    </row>
    <row r="136" spans="1:1" x14ac:dyDescent="0.2">
      <c r="A136" s="107"/>
    </row>
    <row r="137" spans="1:1" x14ac:dyDescent="0.2">
      <c r="A137" s="107"/>
    </row>
    <row r="138" spans="1:1" x14ac:dyDescent="0.2">
      <c r="A138" s="107"/>
    </row>
    <row r="139" spans="1:1" x14ac:dyDescent="0.2">
      <c r="A139" s="107"/>
    </row>
    <row r="140" spans="1:1" x14ac:dyDescent="0.2">
      <c r="A140" s="107"/>
    </row>
    <row r="141" spans="1:1" x14ac:dyDescent="0.2">
      <c r="A141" s="107"/>
    </row>
    <row r="142" spans="1:1" x14ac:dyDescent="0.2">
      <c r="A142" s="107"/>
    </row>
    <row r="143" spans="1:1" x14ac:dyDescent="0.2">
      <c r="A143" s="107"/>
    </row>
    <row r="144" spans="1:1" x14ac:dyDescent="0.2">
      <c r="A144" s="107"/>
    </row>
    <row r="145" spans="1:1" x14ac:dyDescent="0.2">
      <c r="A145" s="107"/>
    </row>
    <row r="146" spans="1:1" x14ac:dyDescent="0.2">
      <c r="A146" s="107"/>
    </row>
    <row r="147" spans="1:1" x14ac:dyDescent="0.2">
      <c r="A147" s="107"/>
    </row>
    <row r="148" spans="1:1" x14ac:dyDescent="0.2">
      <c r="A148" s="107"/>
    </row>
    <row r="149" spans="1:1" x14ac:dyDescent="0.2">
      <c r="A149" s="107"/>
    </row>
    <row r="150" spans="1:1" x14ac:dyDescent="0.2">
      <c r="A150" s="107"/>
    </row>
    <row r="151" spans="1:1" x14ac:dyDescent="0.2">
      <c r="A151" s="107"/>
    </row>
    <row r="152" spans="1:1" x14ac:dyDescent="0.2">
      <c r="A152" s="107"/>
    </row>
    <row r="153" spans="1:1" x14ac:dyDescent="0.2">
      <c r="A153" s="107"/>
    </row>
    <row r="154" spans="1:1" x14ac:dyDescent="0.2">
      <c r="A154" s="107"/>
    </row>
    <row r="155" spans="1:1" x14ac:dyDescent="0.2">
      <c r="A155" s="107"/>
    </row>
    <row r="156" spans="1:1" x14ac:dyDescent="0.2">
      <c r="A156" s="107"/>
    </row>
    <row r="157" spans="1:1" x14ac:dyDescent="0.2">
      <c r="A157" s="107"/>
    </row>
    <row r="158" spans="1:1" x14ac:dyDescent="0.2">
      <c r="A158" s="107"/>
    </row>
    <row r="159" spans="1:1" x14ac:dyDescent="0.2">
      <c r="A159" s="107"/>
    </row>
    <row r="160" spans="1:1" x14ac:dyDescent="0.2">
      <c r="A160" s="107"/>
    </row>
    <row r="161" spans="1:1" x14ac:dyDescent="0.2">
      <c r="A161" s="107"/>
    </row>
    <row r="162" spans="1:1" x14ac:dyDescent="0.2">
      <c r="A162" s="107"/>
    </row>
    <row r="163" spans="1:1" x14ac:dyDescent="0.2">
      <c r="A163" s="107"/>
    </row>
    <row r="164" spans="1:1" x14ac:dyDescent="0.2">
      <c r="A164" s="107"/>
    </row>
    <row r="165" spans="1:1" x14ac:dyDescent="0.2">
      <c r="A165" s="107"/>
    </row>
    <row r="166" spans="1:1" x14ac:dyDescent="0.2">
      <c r="A166" s="107"/>
    </row>
    <row r="167" spans="1:1" x14ac:dyDescent="0.2">
      <c r="A167" s="107"/>
    </row>
    <row r="168" spans="1:1" x14ac:dyDescent="0.2">
      <c r="A168" s="107"/>
    </row>
    <row r="169" spans="1:1" x14ac:dyDescent="0.2">
      <c r="A169" s="107"/>
    </row>
    <row r="170" spans="1:1" x14ac:dyDescent="0.2">
      <c r="A170" s="107"/>
    </row>
    <row r="171" spans="1:1" x14ac:dyDescent="0.2">
      <c r="A171" s="107"/>
    </row>
    <row r="172" spans="1:1" x14ac:dyDescent="0.2">
      <c r="A172" s="107"/>
    </row>
    <row r="173" spans="1:1" x14ac:dyDescent="0.2">
      <c r="A173" s="107"/>
    </row>
    <row r="174" spans="1:1" x14ac:dyDescent="0.2">
      <c r="A174" s="107"/>
    </row>
  </sheetData>
  <sheetProtection sheet="1" objects="1" scenarios="1" formatCells="0" formatColumns="0" formatRows="0" insertColumns="0" insertRows="0" insertHyperlinks="0" deleteColumns="0" deleteRows="0" sort="0" autoFilter="0" pivotTables="0"/>
  <pageMargins left="0.7" right="0.7" top="0.75" bottom="0.75" header="0.3" footer="0.3"/>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54"/>
  <sheetViews>
    <sheetView topLeftCell="A13" zoomScaleNormal="100" workbookViewId="0">
      <selection activeCell="E15" sqref="E15"/>
    </sheetView>
  </sheetViews>
  <sheetFormatPr defaultColWidth="9.140625" defaultRowHeight="15" x14ac:dyDescent="0.25"/>
  <cols>
    <col min="1" max="1" width="4.42578125" style="13" customWidth="1"/>
    <col min="2" max="2" width="57.140625" style="13" customWidth="1"/>
    <col min="3" max="6" width="18.85546875" style="13" customWidth="1"/>
    <col min="7" max="7" width="14.85546875" style="13" customWidth="1"/>
    <col min="8" max="8" width="19.140625" style="13" customWidth="1"/>
    <col min="9" max="9" width="40.7109375" style="13" customWidth="1"/>
    <col min="10" max="10" width="19.85546875" style="13" customWidth="1"/>
    <col min="11" max="16384" width="9.140625" style="13"/>
  </cols>
  <sheetData>
    <row r="1" spans="1:8" x14ac:dyDescent="0.25">
      <c r="A1" s="9"/>
      <c r="B1" s="10"/>
      <c r="C1" s="9"/>
      <c r="D1" s="9"/>
      <c r="E1" s="11"/>
      <c r="F1" s="12"/>
      <c r="G1" s="9"/>
      <c r="H1" s="9"/>
    </row>
    <row r="2" spans="1:8" x14ac:dyDescent="0.25">
      <c r="A2" s="9"/>
      <c r="B2" s="10"/>
      <c r="C2" s="9"/>
      <c r="D2" s="9"/>
      <c r="E2" s="11"/>
      <c r="F2" s="12"/>
      <c r="G2" s="9"/>
      <c r="H2" s="9"/>
    </row>
    <row r="3" spans="1:8" x14ac:dyDescent="0.25">
      <c r="A3" s="9"/>
      <c r="B3" s="10"/>
      <c r="C3" s="9"/>
      <c r="D3" s="9"/>
      <c r="E3" s="11"/>
      <c r="F3" s="12"/>
      <c r="G3" s="9"/>
      <c r="H3" s="9"/>
    </row>
    <row r="4" spans="1:8" x14ac:dyDescent="0.25">
      <c r="A4" s="9"/>
      <c r="B4" s="10"/>
      <c r="C4" s="9"/>
      <c r="D4" s="9"/>
      <c r="E4" s="11"/>
      <c r="F4" s="12"/>
      <c r="G4" s="9"/>
      <c r="H4" s="9"/>
    </row>
    <row r="5" spans="1:8" x14ac:dyDescent="0.25">
      <c r="A5" s="9"/>
      <c r="B5" s="10"/>
      <c r="C5" s="9"/>
      <c r="D5" s="9"/>
      <c r="E5" s="11"/>
      <c r="F5" s="12"/>
      <c r="G5" s="9"/>
      <c r="H5" s="9"/>
    </row>
    <row r="6" spans="1:8" x14ac:dyDescent="0.25">
      <c r="A6" s="9"/>
      <c r="B6" s="10"/>
      <c r="C6" s="9"/>
      <c r="D6" s="9"/>
      <c r="E6" s="11"/>
      <c r="F6" s="12"/>
      <c r="G6" s="9"/>
      <c r="H6" s="9"/>
    </row>
    <row r="7" spans="1:8" ht="14.25" customHeight="1" x14ac:dyDescent="0.25">
      <c r="A7" s="9"/>
      <c r="B7" s="10"/>
      <c r="C7" s="9"/>
      <c r="D7" s="9"/>
      <c r="E7" s="11"/>
      <c r="F7" s="12"/>
      <c r="G7" s="9"/>
      <c r="H7" s="9"/>
    </row>
    <row r="8" spans="1:8" ht="14.25" customHeight="1" x14ac:dyDescent="0.25">
      <c r="A8" s="9"/>
      <c r="B8" s="10"/>
      <c r="C8" s="9"/>
      <c r="D8" s="9"/>
      <c r="E8" s="11"/>
      <c r="F8" s="12"/>
      <c r="G8" s="9"/>
      <c r="H8" s="9"/>
    </row>
    <row r="9" spans="1:8" x14ac:dyDescent="0.25">
      <c r="A9" s="9"/>
      <c r="B9" s="10"/>
      <c r="C9" s="9"/>
      <c r="D9" s="9"/>
      <c r="E9" s="11"/>
      <c r="F9" s="12"/>
      <c r="G9" s="9"/>
      <c r="H9" s="9"/>
    </row>
    <row r="10" spans="1:8" ht="15.75" customHeight="1" x14ac:dyDescent="0.3">
      <c r="A10" s="248" t="s">
        <v>237</v>
      </c>
      <c r="B10" s="248"/>
      <c r="C10" s="248"/>
      <c r="D10" s="248"/>
      <c r="E10" s="248"/>
      <c r="F10" s="248"/>
      <c r="G10" s="248"/>
      <c r="H10" s="9"/>
    </row>
    <row r="11" spans="1:8" ht="15.75" x14ac:dyDescent="0.25">
      <c r="A11" s="14" t="s">
        <v>98</v>
      </c>
      <c r="B11" s="15" t="s">
        <v>63</v>
      </c>
      <c r="C11" s="16" t="s">
        <v>64</v>
      </c>
      <c r="D11" s="9"/>
      <c r="E11" s="9"/>
      <c r="F11" s="12"/>
      <c r="G11" s="9"/>
      <c r="H11" s="9"/>
    </row>
    <row r="12" spans="1:8" ht="15.75" x14ac:dyDescent="0.25">
      <c r="A12" s="14"/>
      <c r="B12" s="17" t="s">
        <v>65</v>
      </c>
      <c r="C12" s="18">
        <v>110</v>
      </c>
      <c r="D12" s="9"/>
      <c r="E12" s="9"/>
      <c r="F12" s="9"/>
      <c r="G12" s="9"/>
      <c r="H12" s="9"/>
    </row>
    <row r="13" spans="1:8" ht="15.75" x14ac:dyDescent="0.25">
      <c r="A13" s="14"/>
      <c r="B13" s="17" t="s">
        <v>66</v>
      </c>
      <c r="C13" s="18">
        <v>110</v>
      </c>
      <c r="D13" s="9"/>
      <c r="E13" s="9"/>
      <c r="F13" s="9"/>
      <c r="G13" s="9"/>
      <c r="H13" s="9"/>
    </row>
    <row r="14" spans="1:8" ht="15.75" x14ac:dyDescent="0.25">
      <c r="A14" s="14"/>
      <c r="B14" s="17" t="s">
        <v>67</v>
      </c>
      <c r="C14" s="18"/>
      <c r="D14" s="9"/>
      <c r="E14" s="9"/>
      <c r="F14" s="9"/>
      <c r="G14" s="9"/>
      <c r="H14" s="9"/>
    </row>
    <row r="15" spans="1:8" ht="15.75" x14ac:dyDescent="0.25">
      <c r="A15" s="14"/>
      <c r="B15" s="19" t="s">
        <v>68</v>
      </c>
      <c r="C15" s="20">
        <f>(C13+C14)/C12</f>
        <v>1</v>
      </c>
      <c r="D15" s="9"/>
      <c r="E15" s="9"/>
      <c r="F15" s="9"/>
      <c r="G15" s="9"/>
      <c r="H15" s="9"/>
    </row>
    <row r="16" spans="1:8" ht="6" customHeight="1" x14ac:dyDescent="0.25">
      <c r="A16" s="14"/>
      <c r="B16" s="11"/>
      <c r="C16" s="21"/>
      <c r="D16" s="9"/>
      <c r="E16" s="9"/>
      <c r="F16" s="9"/>
      <c r="G16" s="9"/>
      <c r="H16" s="9"/>
    </row>
    <row r="17" spans="1:11" ht="15.75" x14ac:dyDescent="0.25">
      <c r="A17" s="14" t="s">
        <v>99</v>
      </c>
      <c r="B17" s="15" t="s">
        <v>69</v>
      </c>
      <c r="C17" s="22" t="s">
        <v>70</v>
      </c>
      <c r="D17" s="9"/>
      <c r="E17" s="9"/>
      <c r="F17" s="9"/>
      <c r="G17" s="9"/>
      <c r="H17" s="9"/>
    </row>
    <row r="18" spans="1:11" ht="15.75" x14ac:dyDescent="0.25">
      <c r="A18" s="14"/>
      <c r="B18" s="23" t="s">
        <v>71</v>
      </c>
      <c r="C18" s="24"/>
      <c r="D18" s="9"/>
      <c r="E18" s="9"/>
      <c r="F18" s="9"/>
      <c r="G18" s="9"/>
      <c r="H18" s="9"/>
    </row>
    <row r="19" spans="1:11" ht="15.75" x14ac:dyDescent="0.25">
      <c r="A19" s="14"/>
      <c r="B19" s="23" t="s">
        <v>72</v>
      </c>
      <c r="C19" s="24"/>
      <c r="D19" s="9"/>
      <c r="E19" s="9"/>
      <c r="F19" s="9"/>
      <c r="G19" s="9"/>
      <c r="H19" s="9"/>
      <c r="I19" s="25"/>
      <c r="J19" s="26"/>
    </row>
    <row r="20" spans="1:11" ht="15.75" x14ac:dyDescent="0.25">
      <c r="A20" s="14"/>
      <c r="B20" s="27" t="s">
        <v>73</v>
      </c>
      <c r="C20" s="20">
        <f>C18+C19</f>
        <v>0</v>
      </c>
      <c r="D20" s="9"/>
      <c r="E20" s="9"/>
      <c r="F20" s="9"/>
      <c r="G20" s="9"/>
      <c r="H20" s="9"/>
      <c r="J20" s="28"/>
      <c r="K20" s="29"/>
    </row>
    <row r="21" spans="1:11" ht="5.25" customHeight="1" x14ac:dyDescent="0.25">
      <c r="A21" s="14"/>
      <c r="B21" s="30"/>
      <c r="C21" s="21"/>
      <c r="D21" s="9"/>
      <c r="E21" s="9"/>
      <c r="F21" s="9"/>
      <c r="G21" s="9"/>
      <c r="H21" s="9"/>
      <c r="J21" s="28"/>
      <c r="K21" s="31"/>
    </row>
    <row r="22" spans="1:11" ht="15.75" x14ac:dyDescent="0.25">
      <c r="A22" s="14" t="s">
        <v>100</v>
      </c>
      <c r="B22" s="8" t="s">
        <v>92</v>
      </c>
      <c r="C22" s="32"/>
      <c r="D22" s="33"/>
      <c r="E22" s="33"/>
      <c r="F22" s="33"/>
      <c r="G22" s="34"/>
      <c r="H22" s="9"/>
      <c r="J22" s="28"/>
      <c r="K22" s="31"/>
    </row>
    <row r="23" spans="1:11" ht="26.25" x14ac:dyDescent="0.25">
      <c r="A23" s="14"/>
      <c r="B23" s="35" t="s">
        <v>91</v>
      </c>
      <c r="C23" s="249"/>
      <c r="D23" s="249"/>
      <c r="E23" s="249"/>
      <c r="F23" s="249"/>
      <c r="G23" s="250"/>
      <c r="H23" s="9"/>
      <c r="J23" s="28"/>
      <c r="K23" s="31"/>
    </row>
    <row r="24" spans="1:11" ht="5.25" customHeight="1" x14ac:dyDescent="0.25">
      <c r="A24" s="14"/>
      <c r="B24" s="9"/>
      <c r="C24" s="9"/>
      <c r="D24" s="9"/>
      <c r="E24" s="9"/>
      <c r="F24" s="9"/>
      <c r="G24" s="9"/>
      <c r="H24" s="9"/>
      <c r="J24" s="28"/>
      <c r="K24" s="31"/>
    </row>
    <row r="25" spans="1:11" ht="18.75" customHeight="1" x14ac:dyDescent="0.3">
      <c r="A25" s="251" t="s">
        <v>121</v>
      </c>
      <c r="B25" s="251"/>
      <c r="C25" s="251"/>
      <c r="D25" s="251"/>
      <c r="E25" s="251"/>
      <c r="F25" s="251"/>
      <c r="G25" s="251"/>
      <c r="H25" s="9"/>
      <c r="J25" s="28"/>
      <c r="K25" s="31"/>
    </row>
    <row r="26" spans="1:11" ht="9" customHeight="1" x14ac:dyDescent="0.25">
      <c r="A26" s="14"/>
      <c r="B26" s="30"/>
      <c r="C26" s="9"/>
      <c r="D26" s="9"/>
      <c r="E26" s="9"/>
      <c r="F26" s="9"/>
      <c r="G26" s="9"/>
      <c r="H26" s="9"/>
      <c r="J26" s="28"/>
      <c r="K26" s="31"/>
    </row>
    <row r="27" spans="1:11" ht="36.75" customHeight="1" x14ac:dyDescent="0.25">
      <c r="A27" s="14" t="s">
        <v>101</v>
      </c>
      <c r="B27" s="36" t="s">
        <v>74</v>
      </c>
      <c r="C27" s="37" t="s">
        <v>75</v>
      </c>
      <c r="D27" s="37" t="s">
        <v>76</v>
      </c>
      <c r="E27" s="37" t="s">
        <v>77</v>
      </c>
      <c r="F27" s="37" t="s">
        <v>78</v>
      </c>
      <c r="G27" s="38" t="s">
        <v>79</v>
      </c>
      <c r="H27" s="9"/>
      <c r="J27" s="28"/>
      <c r="K27" s="31"/>
    </row>
    <row r="28" spans="1:11" ht="18.75" customHeight="1" x14ac:dyDescent="0.25">
      <c r="A28" s="14"/>
      <c r="B28" s="17" t="s">
        <v>122</v>
      </c>
      <c r="C28" s="152">
        <v>0</v>
      </c>
      <c r="D28" s="153">
        <v>121466</v>
      </c>
      <c r="E28" s="154">
        <f t="shared" ref="E28:E32" si="0">C28+D28</f>
        <v>121466</v>
      </c>
      <c r="F28" s="153">
        <v>75371.91</v>
      </c>
      <c r="G28" s="155">
        <f t="shared" ref="G28:G32" si="1">E28-F28</f>
        <v>46094.09</v>
      </c>
      <c r="H28" s="9"/>
      <c r="J28" s="28"/>
      <c r="K28" s="31"/>
    </row>
    <row r="29" spans="1:11" ht="18.75" customHeight="1" x14ac:dyDescent="0.25">
      <c r="A29" s="14"/>
      <c r="B29" s="17" t="s">
        <v>123</v>
      </c>
      <c r="C29" s="154">
        <f>G28</f>
        <v>46094.09</v>
      </c>
      <c r="D29" s="153">
        <v>113489</v>
      </c>
      <c r="E29" s="154">
        <f t="shared" si="0"/>
        <v>159583.09</v>
      </c>
      <c r="F29" s="153">
        <v>72619.45</v>
      </c>
      <c r="G29" s="155">
        <f t="shared" si="1"/>
        <v>86963.64</v>
      </c>
      <c r="H29" s="9"/>
      <c r="J29" s="28"/>
      <c r="K29" s="31"/>
    </row>
    <row r="30" spans="1:11" ht="18.75" customHeight="1" x14ac:dyDescent="0.25">
      <c r="A30" s="14"/>
      <c r="B30" s="17" t="s">
        <v>124</v>
      </c>
      <c r="C30" s="154">
        <f>G29</f>
        <v>86963.64</v>
      </c>
      <c r="D30" s="153">
        <v>129512</v>
      </c>
      <c r="E30" s="154">
        <f t="shared" si="0"/>
        <v>216475.64</v>
      </c>
      <c r="F30" s="153">
        <v>173574.21</v>
      </c>
      <c r="G30" s="155">
        <f t="shared" si="1"/>
        <v>42901.430000000022</v>
      </c>
      <c r="H30" s="9"/>
      <c r="J30" s="28"/>
      <c r="K30" s="31"/>
    </row>
    <row r="31" spans="1:11" ht="18.75" customHeight="1" x14ac:dyDescent="0.25">
      <c r="A31" s="14"/>
      <c r="B31" s="17" t="s">
        <v>233</v>
      </c>
      <c r="C31" s="156">
        <f>G30</f>
        <v>42901.430000000022</v>
      </c>
      <c r="D31" s="153">
        <v>117766.31</v>
      </c>
      <c r="E31" s="156">
        <f t="shared" si="0"/>
        <v>160667.74000000002</v>
      </c>
      <c r="F31" s="153">
        <v>188762.96</v>
      </c>
      <c r="G31" s="157">
        <f t="shared" si="1"/>
        <v>-28095.219999999972</v>
      </c>
      <c r="H31" s="9"/>
      <c r="J31" s="28"/>
      <c r="K31" s="31"/>
    </row>
    <row r="32" spans="1:11" ht="18.75" customHeight="1" x14ac:dyDescent="0.25">
      <c r="A32" s="14"/>
      <c r="B32" s="17" t="s">
        <v>239</v>
      </c>
      <c r="C32" s="40">
        <f>G31</f>
        <v>-28095.219999999972</v>
      </c>
      <c r="D32" s="41">
        <v>232564.5</v>
      </c>
      <c r="E32" s="40">
        <f t="shared" si="0"/>
        <v>204469.28000000003</v>
      </c>
      <c r="F32" s="41">
        <v>250215.43</v>
      </c>
      <c r="G32" s="42">
        <f t="shared" si="1"/>
        <v>-45746.149999999965</v>
      </c>
      <c r="H32" s="9"/>
      <c r="J32" s="28"/>
      <c r="K32" s="31"/>
    </row>
    <row r="33" spans="1:11" ht="18.75" customHeight="1" x14ac:dyDescent="0.25">
      <c r="A33" s="14"/>
      <c r="B33" s="84" t="s">
        <v>238</v>
      </c>
      <c r="C33" s="43">
        <f>G32</f>
        <v>-45746.149999999965</v>
      </c>
      <c r="D33" s="43">
        <v>102912.14</v>
      </c>
      <c r="E33" s="43">
        <f>C33+D33</f>
        <v>57165.990000000034</v>
      </c>
      <c r="F33" s="44">
        <v>60000</v>
      </c>
      <c r="G33" s="45">
        <f>E33-F33</f>
        <v>-2834.0099999999657</v>
      </c>
      <c r="H33" s="9"/>
      <c r="J33" s="28"/>
      <c r="K33" s="31"/>
    </row>
    <row r="34" spans="1:11" ht="18.75" customHeight="1" x14ac:dyDescent="0.3">
      <c r="A34" s="46"/>
      <c r="B34" s="46"/>
      <c r="C34" s="46"/>
      <c r="D34" s="46"/>
      <c r="E34" s="46"/>
      <c r="F34" s="46"/>
      <c r="G34" s="46"/>
      <c r="H34" s="9"/>
      <c r="J34" s="28"/>
      <c r="K34" s="31"/>
    </row>
    <row r="35" spans="1:11" ht="15.75" x14ac:dyDescent="0.25">
      <c r="A35" s="14" t="s">
        <v>102</v>
      </c>
      <c r="B35" s="47" t="s">
        <v>240</v>
      </c>
      <c r="C35" s="34"/>
      <c r="D35" s="252" t="s">
        <v>120</v>
      </c>
      <c r="E35" s="253"/>
      <c r="F35" s="253"/>
      <c r="G35" s="253"/>
      <c r="H35" s="253"/>
      <c r="J35" s="28"/>
      <c r="K35" s="31"/>
    </row>
    <row r="36" spans="1:11" ht="15.75" x14ac:dyDescent="0.25">
      <c r="A36" s="14"/>
      <c r="B36" s="48" t="s">
        <v>85</v>
      </c>
      <c r="C36" s="45">
        <f>C41+C43</f>
        <v>19227.52</v>
      </c>
      <c r="D36" s="9"/>
      <c r="E36" s="9"/>
      <c r="F36" s="9"/>
      <c r="G36" s="9"/>
      <c r="H36" s="9"/>
      <c r="J36" s="28"/>
      <c r="K36" s="31"/>
    </row>
    <row r="37" spans="1:11" ht="6.75" customHeight="1" x14ac:dyDescent="0.25">
      <c r="A37" s="14"/>
      <c r="B37" s="49"/>
      <c r="C37" s="50"/>
      <c r="D37" s="9"/>
      <c r="E37" s="9"/>
      <c r="F37" s="9"/>
      <c r="G37" s="9"/>
      <c r="H37" s="9"/>
      <c r="J37" s="28"/>
      <c r="K37" s="31"/>
    </row>
    <row r="38" spans="1:11" ht="15.75" x14ac:dyDescent="0.25">
      <c r="A38" s="14"/>
      <c r="B38" s="17" t="s">
        <v>80</v>
      </c>
      <c r="C38" s="51" t="s">
        <v>81</v>
      </c>
      <c r="D38" s="9"/>
      <c r="E38" s="9"/>
      <c r="F38" s="9"/>
      <c r="G38" s="9"/>
      <c r="H38" s="9"/>
      <c r="J38" s="28"/>
      <c r="K38" s="31"/>
    </row>
    <row r="39" spans="1:11" ht="15.75" x14ac:dyDescent="0.25">
      <c r="A39" s="14"/>
      <c r="B39" s="17" t="s">
        <v>82</v>
      </c>
      <c r="C39" s="52"/>
      <c r="D39" s="9"/>
      <c r="E39" s="9"/>
      <c r="F39" s="9"/>
      <c r="G39" s="9"/>
      <c r="H39" s="9"/>
      <c r="J39" s="28"/>
      <c r="K39" s="31"/>
    </row>
    <row r="40" spans="1:11" ht="15.75" x14ac:dyDescent="0.25">
      <c r="A40" s="14"/>
      <c r="B40" s="17" t="s">
        <v>83</v>
      </c>
      <c r="C40" s="52"/>
      <c r="D40" s="9"/>
      <c r="E40" s="9"/>
      <c r="F40" s="9"/>
      <c r="G40" s="9"/>
      <c r="H40" s="9"/>
      <c r="J40" s="28"/>
      <c r="K40" s="31"/>
    </row>
    <row r="41" spans="1:11" ht="15.75" x14ac:dyDescent="0.25">
      <c r="A41" s="14"/>
      <c r="B41" s="17" t="s">
        <v>84</v>
      </c>
      <c r="C41" s="39">
        <f>SUM(C39:C40)</f>
        <v>0</v>
      </c>
      <c r="D41" s="9"/>
      <c r="E41" s="9"/>
      <c r="F41" s="9"/>
      <c r="G41" s="9"/>
      <c r="H41" s="9"/>
      <c r="J41" s="28"/>
      <c r="K41" s="31"/>
    </row>
    <row r="42" spans="1:11" ht="15.75" x14ac:dyDescent="0.25">
      <c r="A42" s="14"/>
      <c r="B42" s="17"/>
      <c r="C42" s="39"/>
      <c r="D42" s="9"/>
      <c r="E42" s="9"/>
      <c r="F42" s="9"/>
      <c r="G42" s="9"/>
      <c r="H42" s="9"/>
      <c r="J42" s="28"/>
      <c r="K42" s="31"/>
    </row>
    <row r="43" spans="1:11" ht="15.75" x14ac:dyDescent="0.25">
      <c r="A43" s="14"/>
      <c r="B43" s="53" t="s">
        <v>119</v>
      </c>
      <c r="C43" s="54">
        <f>SUM(Table14[Amount])</f>
        <v>19227.52</v>
      </c>
      <c r="D43" s="9"/>
      <c r="E43" s="9"/>
      <c r="F43" s="9"/>
      <c r="G43" s="9"/>
      <c r="H43" s="9"/>
      <c r="J43" s="28"/>
      <c r="K43" s="31"/>
    </row>
    <row r="44" spans="1:11" ht="15.75" x14ac:dyDescent="0.25">
      <c r="A44" s="14"/>
      <c r="B44" s="55" t="s">
        <v>118</v>
      </c>
      <c r="C44" s="56" t="s">
        <v>81</v>
      </c>
      <c r="D44" s="9"/>
      <c r="E44" s="9"/>
      <c r="F44" s="9"/>
      <c r="G44" s="9"/>
      <c r="H44" s="9"/>
      <c r="J44" s="28"/>
      <c r="K44" s="31"/>
    </row>
    <row r="45" spans="1:11" ht="15.75" x14ac:dyDescent="0.25">
      <c r="A45" s="14"/>
      <c r="B45" s="57" t="s">
        <v>243</v>
      </c>
      <c r="C45" s="52">
        <v>25</v>
      </c>
      <c r="D45" s="9"/>
      <c r="E45" s="9"/>
      <c r="F45" s="9"/>
      <c r="G45" s="9"/>
      <c r="H45" s="9"/>
      <c r="J45" s="28"/>
      <c r="K45" s="31"/>
    </row>
    <row r="46" spans="1:11" ht="15.75" x14ac:dyDescent="0.25">
      <c r="A46" s="14"/>
      <c r="B46" s="206" t="s">
        <v>244</v>
      </c>
      <c r="C46" s="52">
        <v>4044</v>
      </c>
      <c r="D46" s="9"/>
      <c r="E46" s="9"/>
      <c r="F46" s="9"/>
      <c r="G46" s="9"/>
      <c r="H46" s="9"/>
      <c r="I46" s="58"/>
      <c r="J46" s="28"/>
      <c r="K46" s="59"/>
    </row>
    <row r="47" spans="1:11" ht="15.75" x14ac:dyDescent="0.25">
      <c r="A47" s="14"/>
      <c r="B47" s="206" t="s">
        <v>721</v>
      </c>
      <c r="C47" s="52">
        <v>14858.52</v>
      </c>
      <c r="D47" s="9"/>
      <c r="E47" s="9"/>
      <c r="F47" s="9"/>
      <c r="G47" s="9"/>
      <c r="H47" s="9"/>
      <c r="I47" s="60"/>
      <c r="J47" s="28"/>
      <c r="K47" s="31"/>
    </row>
    <row r="48" spans="1:11" ht="15.75" x14ac:dyDescent="0.25">
      <c r="A48" s="14"/>
      <c r="B48" s="206" t="s">
        <v>251</v>
      </c>
      <c r="C48" s="52">
        <v>300</v>
      </c>
      <c r="D48" s="9"/>
      <c r="E48" s="9"/>
      <c r="F48" s="9"/>
      <c r="G48" s="9"/>
      <c r="H48" s="9"/>
      <c r="I48" s="60"/>
      <c r="J48" s="28"/>
      <c r="K48" s="31"/>
    </row>
    <row r="49" spans="1:11" ht="15.75" x14ac:dyDescent="0.25">
      <c r="A49" s="14"/>
      <c r="B49" s="57" t="s">
        <v>722</v>
      </c>
      <c r="C49" s="52"/>
      <c r="D49" s="9"/>
      <c r="E49" s="9"/>
      <c r="F49" s="9"/>
      <c r="G49" s="9"/>
      <c r="H49" s="9"/>
      <c r="I49" s="60"/>
      <c r="J49" s="28"/>
      <c r="K49" s="31"/>
    </row>
    <row r="50" spans="1:11" ht="15.75" x14ac:dyDescent="0.25">
      <c r="A50" s="14"/>
      <c r="B50" s="57" t="s">
        <v>117</v>
      </c>
      <c r="C50" s="52"/>
      <c r="D50" s="9"/>
      <c r="E50" s="9"/>
      <c r="F50" s="9"/>
      <c r="G50" s="9"/>
      <c r="H50" s="9"/>
      <c r="J50" s="28"/>
      <c r="K50" s="31"/>
    </row>
    <row r="51" spans="1:11" ht="15.75" x14ac:dyDescent="0.25">
      <c r="A51" s="14"/>
      <c r="B51" s="61" t="s">
        <v>116</v>
      </c>
      <c r="C51" s="62"/>
      <c r="D51" s="9"/>
      <c r="E51" s="9"/>
      <c r="F51" s="9"/>
      <c r="G51" s="9"/>
      <c r="H51" s="9"/>
      <c r="J51" s="28"/>
      <c r="K51" s="31"/>
    </row>
    <row r="52" spans="1:11" ht="15.75" x14ac:dyDescent="0.25">
      <c r="A52" s="14"/>
      <c r="B52" s="11"/>
      <c r="C52" s="63"/>
      <c r="D52" s="9"/>
      <c r="E52" s="9"/>
      <c r="F52" s="9"/>
      <c r="G52" s="9"/>
      <c r="H52" s="9"/>
      <c r="J52" s="28"/>
      <c r="K52" s="31"/>
    </row>
    <row r="53" spans="1:11" ht="15.75" x14ac:dyDescent="0.25">
      <c r="A53" s="14"/>
      <c r="B53" s="85"/>
      <c r="C53" s="86"/>
      <c r="D53" s="86"/>
      <c r="E53" s="86"/>
      <c r="F53" s="86"/>
      <c r="G53" s="9"/>
      <c r="H53" s="9"/>
      <c r="J53" s="26"/>
      <c r="K53" s="31"/>
    </row>
    <row r="54" spans="1:11" ht="15.75" x14ac:dyDescent="0.25">
      <c r="A54" s="14"/>
      <c r="B54" s="87"/>
      <c r="C54" s="88"/>
      <c r="D54" s="88"/>
      <c r="E54" s="89"/>
      <c r="F54" s="88"/>
      <c r="G54" s="9"/>
      <c r="H54" s="9"/>
      <c r="J54" s="26"/>
      <c r="K54" s="31"/>
    </row>
  </sheetData>
  <mergeCells count="4">
    <mergeCell ref="A10:G10"/>
    <mergeCell ref="C23:G23"/>
    <mergeCell ref="A25:G25"/>
    <mergeCell ref="D35:H35"/>
  </mergeCells>
  <pageMargins left="0.70866141732283472" right="0.70866141732283472" top="0.74803149606299213" bottom="0.74803149606299213" header="0.31496062992125984" footer="0.31496062992125984"/>
  <pageSetup paperSize="8" scale="81" orientation="landscape" cellComments="asDisplayed" r:id="rId1"/>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9"/>
  <sheetViews>
    <sheetView workbookViewId="0">
      <selection activeCell="E6" sqref="E6"/>
    </sheetView>
  </sheetViews>
  <sheetFormatPr defaultColWidth="8.85546875" defaultRowHeight="12.75" x14ac:dyDescent="0.2"/>
  <cols>
    <col min="1" max="1" width="15.42578125" style="64" customWidth="1"/>
    <col min="2" max="2" width="0.85546875" style="74" customWidth="1"/>
    <col min="3" max="3" width="16.5703125" style="64" customWidth="1"/>
    <col min="4" max="4" width="0.85546875" style="74" customWidth="1"/>
    <col min="5" max="5" width="17.28515625" style="64" customWidth="1"/>
    <col min="6" max="6" width="0.85546875" style="74" customWidth="1"/>
    <col min="7" max="7" width="44.42578125" style="73" customWidth="1"/>
    <col min="8" max="8" width="0.85546875" style="74" customWidth="1"/>
    <col min="9" max="9" width="16.7109375" style="64" customWidth="1"/>
    <col min="10" max="16384" width="8.85546875" style="64"/>
  </cols>
  <sheetData>
    <row r="1" spans="1:9" s="79" customFormat="1" ht="25.5" x14ac:dyDescent="0.2">
      <c r="A1" s="80" t="s">
        <v>8</v>
      </c>
      <c r="B1" s="81"/>
      <c r="C1" s="80" t="s">
        <v>13</v>
      </c>
      <c r="D1" s="81"/>
      <c r="E1" s="80" t="s">
        <v>18</v>
      </c>
      <c r="F1" s="81"/>
      <c r="G1" s="82" t="s">
        <v>24</v>
      </c>
      <c r="H1" s="81"/>
      <c r="I1" s="80" t="s">
        <v>29</v>
      </c>
    </row>
    <row r="2" spans="1:9" x14ac:dyDescent="0.2">
      <c r="A2" s="76" t="s">
        <v>191</v>
      </c>
      <c r="B2" s="77"/>
      <c r="C2" s="72" t="s">
        <v>30</v>
      </c>
      <c r="D2" s="78"/>
      <c r="E2" s="72" t="s">
        <v>206</v>
      </c>
      <c r="F2" s="78"/>
      <c r="G2" s="73" t="s">
        <v>142</v>
      </c>
      <c r="H2" s="78"/>
      <c r="I2" s="72" t="s">
        <v>190</v>
      </c>
    </row>
    <row r="3" spans="1:9" x14ac:dyDescent="0.2">
      <c r="A3" s="76" t="s">
        <v>189</v>
      </c>
      <c r="B3" s="77"/>
      <c r="C3" s="72" t="s">
        <v>31</v>
      </c>
      <c r="D3" s="78"/>
      <c r="E3" s="72" t="s">
        <v>188</v>
      </c>
      <c r="F3" s="78"/>
      <c r="G3" s="73" t="s">
        <v>143</v>
      </c>
      <c r="H3" s="78"/>
      <c r="I3" s="72" t="s">
        <v>41</v>
      </c>
    </row>
    <row r="4" spans="1:9" x14ac:dyDescent="0.2">
      <c r="A4" s="76" t="s">
        <v>187</v>
      </c>
      <c r="B4" s="77"/>
      <c r="C4" s="72" t="s">
        <v>234</v>
      </c>
      <c r="D4" s="78"/>
      <c r="E4" s="76" t="s">
        <v>186</v>
      </c>
      <c r="F4" s="75"/>
      <c r="G4" s="73" t="s">
        <v>144</v>
      </c>
      <c r="H4" s="78"/>
      <c r="I4" s="72" t="s">
        <v>185</v>
      </c>
    </row>
    <row r="5" spans="1:9" x14ac:dyDescent="0.2">
      <c r="A5" s="76" t="s">
        <v>160</v>
      </c>
      <c r="B5" s="77"/>
      <c r="C5" s="72" t="s">
        <v>37</v>
      </c>
      <c r="D5" s="78"/>
      <c r="E5" s="76" t="s">
        <v>184</v>
      </c>
      <c r="F5" s="75"/>
      <c r="G5" s="73" t="s">
        <v>149</v>
      </c>
      <c r="H5" s="78"/>
      <c r="I5" s="72" t="s">
        <v>42</v>
      </c>
    </row>
    <row r="6" spans="1:9" ht="38.25" x14ac:dyDescent="0.2">
      <c r="A6" s="76" t="s">
        <v>36</v>
      </c>
      <c r="B6" s="77"/>
      <c r="C6" s="72" t="s">
        <v>156</v>
      </c>
      <c r="D6" s="78"/>
      <c r="E6" s="76" t="s">
        <v>182</v>
      </c>
      <c r="F6" s="75"/>
      <c r="G6" s="73" t="s">
        <v>141</v>
      </c>
      <c r="H6" s="78"/>
      <c r="I6" s="72" t="s">
        <v>181</v>
      </c>
    </row>
    <row r="7" spans="1:9" ht="25.5" x14ac:dyDescent="0.2">
      <c r="A7" s="76" t="s">
        <v>165</v>
      </c>
      <c r="B7" s="77"/>
      <c r="C7" s="72"/>
      <c r="D7" s="78"/>
      <c r="E7" s="76" t="s">
        <v>32</v>
      </c>
      <c r="F7" s="75"/>
      <c r="G7" s="73" t="s">
        <v>148</v>
      </c>
      <c r="H7" s="78"/>
      <c r="I7" s="72" t="s">
        <v>179</v>
      </c>
    </row>
    <row r="8" spans="1:9" x14ac:dyDescent="0.2">
      <c r="A8" s="64" t="s">
        <v>157</v>
      </c>
      <c r="B8" s="77"/>
      <c r="C8" s="72"/>
      <c r="D8" s="78"/>
      <c r="E8" s="76" t="s">
        <v>177</v>
      </c>
      <c r="F8" s="75"/>
      <c r="G8" s="73" t="s">
        <v>146</v>
      </c>
      <c r="H8" s="78"/>
      <c r="I8" s="72" t="s">
        <v>176</v>
      </c>
    </row>
    <row r="9" spans="1:9" ht="25.5" x14ac:dyDescent="0.2">
      <c r="A9" s="76" t="s">
        <v>183</v>
      </c>
      <c r="B9" s="77"/>
      <c r="C9" s="72"/>
      <c r="D9" s="78"/>
      <c r="E9" s="76" t="s">
        <v>207</v>
      </c>
      <c r="F9" s="75"/>
      <c r="G9" s="73" t="s">
        <v>145</v>
      </c>
      <c r="I9" s="72" t="s">
        <v>173</v>
      </c>
    </row>
    <row r="10" spans="1:9" x14ac:dyDescent="0.2">
      <c r="A10" s="64" t="s">
        <v>158</v>
      </c>
      <c r="B10" s="77"/>
      <c r="E10" s="76" t="s">
        <v>39</v>
      </c>
      <c r="F10" s="75"/>
      <c r="G10" s="73" t="s">
        <v>153</v>
      </c>
      <c r="I10" s="72" t="s">
        <v>170</v>
      </c>
    </row>
    <row r="11" spans="1:9" ht="25.5" x14ac:dyDescent="0.2">
      <c r="A11" s="76" t="s">
        <v>180</v>
      </c>
      <c r="B11" s="77"/>
      <c r="E11" s="76" t="s">
        <v>174</v>
      </c>
      <c r="F11" s="75"/>
      <c r="G11" s="73" t="s">
        <v>147</v>
      </c>
      <c r="I11" s="72" t="s">
        <v>168</v>
      </c>
    </row>
    <row r="12" spans="1:9" ht="25.5" x14ac:dyDescent="0.2">
      <c r="A12" s="76" t="s">
        <v>162</v>
      </c>
      <c r="B12" s="77"/>
      <c r="E12" s="76" t="s">
        <v>171</v>
      </c>
      <c r="F12" s="75"/>
      <c r="G12" s="73" t="s">
        <v>152</v>
      </c>
      <c r="I12" s="64" t="s">
        <v>156</v>
      </c>
    </row>
    <row r="13" spans="1:9" ht="25.5" x14ac:dyDescent="0.2">
      <c r="A13" s="76" t="s">
        <v>178</v>
      </c>
      <c r="B13" s="77"/>
      <c r="E13" s="76" t="s">
        <v>33</v>
      </c>
      <c r="F13" s="75"/>
      <c r="G13" s="73" t="s">
        <v>154</v>
      </c>
    </row>
    <row r="14" spans="1:9" ht="25.5" x14ac:dyDescent="0.2">
      <c r="A14" s="76" t="s">
        <v>175</v>
      </c>
      <c r="B14" s="75"/>
      <c r="E14" s="76" t="s">
        <v>166</v>
      </c>
      <c r="F14" s="75"/>
      <c r="G14" s="73" t="s">
        <v>151</v>
      </c>
    </row>
    <row r="15" spans="1:9" x14ac:dyDescent="0.2">
      <c r="A15" s="76" t="s">
        <v>172</v>
      </c>
      <c r="B15" s="75"/>
      <c r="E15" s="76" t="s">
        <v>164</v>
      </c>
      <c r="F15" s="75"/>
      <c r="G15" s="73" t="s">
        <v>150</v>
      </c>
    </row>
    <row r="16" spans="1:9" ht="25.5" x14ac:dyDescent="0.2">
      <c r="A16" s="76" t="s">
        <v>169</v>
      </c>
      <c r="E16" s="76" t="s">
        <v>161</v>
      </c>
      <c r="G16" s="73" t="s">
        <v>35</v>
      </c>
    </row>
    <row r="17" spans="1:7" x14ac:dyDescent="0.2">
      <c r="A17" s="76" t="s">
        <v>167</v>
      </c>
      <c r="E17" s="76" t="s">
        <v>159</v>
      </c>
      <c r="G17" s="73" t="s">
        <v>156</v>
      </c>
    </row>
    <row r="18" spans="1:7" x14ac:dyDescent="0.2">
      <c r="A18" s="76" t="s">
        <v>163</v>
      </c>
      <c r="E18" s="64" t="s">
        <v>156</v>
      </c>
    </row>
    <row r="19" spans="1:7" x14ac:dyDescent="0.2">
      <c r="A19" s="64" t="s">
        <v>156</v>
      </c>
      <c r="E19" s="64" t="s">
        <v>35</v>
      </c>
    </row>
  </sheetData>
  <sortState ref="G2:G19">
    <sortCondition ref="G2"/>
  </sortState>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tem_x0020_Status xmlns="http://schemas.microsoft.com/sharepoint/v3">Document</Item_x0020_Status>
  </documentManagement>
</p:properties>
</file>

<file path=customXml/item3.xml><?xml version="1.0" encoding="utf-8"?>
<ct:contentTypeSchema xmlns:ct="http://schemas.microsoft.com/office/2006/metadata/contentType" xmlns:ma="http://schemas.microsoft.com/office/2006/metadata/properties/metaAttributes" ct:_="" ma:_="" ma:contentTypeName="RCUK Strategy Unit" ma:contentTypeID="0x010100DD3673D5398E024C85E79D13491073B10036F3A9378FB06042B815E5FFC651A5B100FAB2663EBFADDD4D8E6EBF932D999A4F" ma:contentTypeVersion="55" ma:contentTypeDescription="" ma:contentTypeScope="" ma:versionID="4243210bd3131a1a6518412759a4d8b0">
  <xsd:schema xmlns:xsd="http://www.w3.org/2001/XMLSchema" xmlns:xs="http://www.w3.org/2001/XMLSchema" xmlns:p="http://schemas.microsoft.com/office/2006/metadata/properties" xmlns:ns1="http://schemas.microsoft.com/sharepoint/v3" xmlns:ns2="5f67090a-b690-4b3f-9190-538c6490533a" targetNamespace="http://schemas.microsoft.com/office/2006/metadata/properties" ma:root="true" ma:fieldsID="ebd1ed7adedc801f087b2dd9c84a6311" ns1:_="" ns2:_="">
    <xsd:import namespace="http://schemas.microsoft.com/sharepoint/v3"/>
    <xsd:import namespace="5f67090a-b690-4b3f-9190-538c6490533a"/>
    <xsd:element name="properties">
      <xsd:complexType>
        <xsd:sequence>
          <xsd:element name="documentManagement">
            <xsd:complexType>
              <xsd:all>
                <xsd:element ref="ns1:Item_x0020_Status"/>
                <xsd:element ref="ns2:_dlc_Exempt" minOccurs="0"/>
                <xsd:element ref="ns2:_dlc_ExpireDateSaved" minOccurs="0"/>
                <xsd:element ref="ns2:_dlc_Expire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Item_x0020_Status" ma:index="8" ma:displayName="Item Status" ma:default="Document" ma:format="Dropdown" ma:internalName="Item_x0020_Status" ma:readOnly="false">
      <xsd:simpleType>
        <xsd:restriction base="dms:Choice">
          <xsd:enumeration value="Document"/>
          <xsd:enumeration value="Record"/>
        </xsd:restriction>
      </xsd:simpleType>
    </xsd:element>
  </xsd:schema>
  <xsd:schema xmlns:xsd="http://www.w3.org/2001/XMLSchema" xmlns:xs="http://www.w3.org/2001/XMLSchema" xmlns:dms="http://schemas.microsoft.com/office/2006/documentManagement/types" xmlns:pc="http://schemas.microsoft.com/office/infopath/2007/PartnerControls" targetNamespace="5f67090a-b690-4b3f-9190-538c6490533a" elementFormDefault="qualified">
    <xsd:import namespace="http://schemas.microsoft.com/office/2006/documentManagement/types"/>
    <xsd:import namespace="http://schemas.microsoft.com/office/infopath/2007/PartnerControls"/>
    <xsd:element name="_dlc_Exempt" ma:index="9" nillable="true" ma:displayName="Exempt from Policy" ma:hidden="true" ma:internalName="_dlc_Exempt" ma:readOnly="true">
      <xsd:simpleType>
        <xsd:restriction base="dms:Unknown"/>
      </xsd:simpleType>
    </xsd:element>
    <xsd:element name="_dlc_ExpireDateSaved" ma:index="10" nillable="true" ma:displayName="Original Expiration Date" ma:hidden="true" ma:internalName="_dlc_ExpireDateSaved" ma:readOnly="true">
      <xsd:simpleType>
        <xsd:restriction base="dms:DateTime"/>
      </xsd:simpleType>
    </xsd:element>
    <xsd:element name="_dlc_ExpireDate" ma:index="11" nillable="true" ma:displayName="Expiration Date" ma:hidden="true" ma:internalName="_dlc_ExpireDate" ma:readOnly="tru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Microsoft.Office.RecordsManagement.PolicyFeatures.ExpirationEventReceiver</Name>
    <Type>10001</Type>
    <SequenceNumber>101</SequenceNumber>
    <Assembly>Microsoft.Office.Policy, Version=12.0.0.0, Culture=neutral, PublicKeyToken=71e9bce111e9429c</Assembly>
    <Class>Microsoft.Office.RecordsManagement.Internal.UpdateExpireDate</Class>
    <Data/>
    <Filter/>
  </Receiver>
  <Receiver>
    <Name>Microsoft.Office.RecordsManagement.PolicyFeatures.ExpirationEventReceiver</Name>
    <Type>10002</Type>
    <SequenceNumber>102</SequenceNumber>
    <Assembly>Microsoft.Office.Policy, Version=12.0.0.0, Culture=neutral, PublicKeyToken=71e9bce111e9429c</Assembly>
    <Class>Microsoft.Office.RecordsManagement.Internal.UpdateExpireDate</Class>
    <Data/>
    <Filter/>
  </Receiver>
  <Receiver>
    <Name>Microsoft.Office.RecordsManagement.PolicyFeatures.ExpirationEventReceiver</Name>
    <Type>10004</Type>
    <SequenceNumber>103</SequenceNumber>
    <Assembly>Microsoft.Office.Policy, Version=12.0.0.0, Culture=neutral, PublicKeyToken=71e9bce111e9429c</Assembly>
    <Class>Microsoft.Office.RecordsManagement.Internal.UpdateExpireDate</Class>
    <Data/>
    <Filter/>
  </Receiver>
  <Receiver>
    <Name>Microsoft.Office.RecordsManagement.PolicyFeatures.ExpirationEventReceiver</Name>
    <Type>10006</Type>
    <SequenceNumber>104</SequenceNumber>
    <Assembly>Microsoft.Office.Policy, Version=12.0.0.0, Culture=neutral, PublicKeyToken=71e9bce111e9429c</Assembly>
    <Class>Microsoft.Office.RecordsManagement.Internal.UpdateExpireDate</Class>
    <Data/>
    <Filter/>
  </Receiver>
</spe:Receivers>
</file>

<file path=customXml/item5.xml><?xml version="1.0" encoding="utf-8"?>
<?mso-contentType ?>
<p:Policy xmlns:p="office.server.policy" id="10EBBAA1-D49D-4450-9A98-206D72A9F9A9" local="false">
  <p:Name>xCouncil Policy</p:Name>
  <p:Description>Cross council expiration policy</p:Description>
  <p:Statement>Cross council records will be expired based upon a time set for the content type</p:Statement>
  <p:PolicyItems>
    <p:PolicyItem featureId="Microsoft.Office.RecordsManagement.PolicyFeatures.Expiration">
      <p:Name>Expiration</p:Name>
      <p:Description>Automatic scheduling of content for processing, and expiry of content that has reached its due date.</p:Description>
      <p:CustomData>
        <data>
          <formula id="CustomExpiration.CustomExpirationFormula"/>
          <action type="workflow" id="04eb489c-4f71-414b-815d-c526cd42196f"/>
        </data>
      </p:CustomData>
    </p:PolicyItem>
  </p:PolicyItems>
</p:Policy>
</file>

<file path=customXml/itemProps1.xml><?xml version="1.0" encoding="utf-8"?>
<ds:datastoreItem xmlns:ds="http://schemas.openxmlformats.org/officeDocument/2006/customXml" ds:itemID="{0C9C04D2-825E-41E5-B57E-773435E3A024}">
  <ds:schemaRefs>
    <ds:schemaRef ds:uri="http://schemas.microsoft.com/sharepoint/v3/contenttype/forms"/>
  </ds:schemaRefs>
</ds:datastoreItem>
</file>

<file path=customXml/itemProps2.xml><?xml version="1.0" encoding="utf-8"?>
<ds:datastoreItem xmlns:ds="http://schemas.openxmlformats.org/officeDocument/2006/customXml" ds:itemID="{68D6DCC0-04EB-45CF-9CCF-4734B554EE64}">
  <ds:schemaRefs>
    <ds:schemaRef ds:uri="http://purl.org/dc/elements/1.1/"/>
    <ds:schemaRef ds:uri="http://purl.org/dc/terms/"/>
    <ds:schemaRef ds:uri="http://schemas.microsoft.com/sharepoint/v3"/>
    <ds:schemaRef ds:uri="http://purl.org/dc/dcmitype/"/>
    <ds:schemaRef ds:uri="5f67090a-b690-4b3f-9190-538c6490533a"/>
    <ds:schemaRef ds:uri="http://schemas.microsoft.com/office/2006/metadata/properties"/>
    <ds:schemaRef ds:uri="http://schemas.microsoft.com/office/2006/documentManagement/types"/>
    <ds:schemaRef ds:uri="http://www.w3.org/XML/1998/namespace"/>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7FF2AC28-E223-4F20-A8B3-4EF0DC30D6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f67090a-b690-4b3f-9190-538c6490533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C9588E0C-5682-47B2-8D07-D74CBFA032BA}">
  <ds:schemaRefs>
    <ds:schemaRef ds:uri="http://schemas.microsoft.com/sharepoint/events"/>
  </ds:schemaRefs>
</ds:datastoreItem>
</file>

<file path=customXml/itemProps5.xml><?xml version="1.0" encoding="utf-8"?>
<ds:datastoreItem xmlns:ds="http://schemas.openxmlformats.org/officeDocument/2006/customXml" ds:itemID="{EDE4FF50-7B43-444E-8A46-51C08764281A}">
  <ds:schemaRefs>
    <ds:schemaRef ds:uri="office.server.polic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introduction</vt:lpstr>
      <vt:lpstr>definitions</vt:lpstr>
      <vt:lpstr>Jisc APC template v4</vt:lpstr>
      <vt:lpstr>Discounts, memberships &amp; pre-pa</vt:lpstr>
      <vt:lpstr>RCUK compliance summary</vt:lpstr>
      <vt:lpstr>Constrained values</vt:lpstr>
      <vt:lpstr>'Jisc APC template v4'!Print_Area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Katie Shamash</dc:creator>
  <cp:lastModifiedBy>Dominic Walker</cp:lastModifiedBy>
  <cp:lastPrinted>2017-03-28T08:44:25Z</cp:lastPrinted>
  <dcterms:created xsi:type="dcterms:W3CDTF">2016-08-09T14:04:46Z</dcterms:created>
  <dcterms:modified xsi:type="dcterms:W3CDTF">2018-05-24T13:14:59Z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0x010100DD3673D5398E024C85E79D13491073B10036F3A9378FB06042B815E5FFC651A5B100FAB2663EBFADDD4D8E6EBF932D999A4F</vt:lpwstr>
  </property>
  <property fmtid="{D5CDD505-2E9C-101B-9397-08002B2CF9AE}" pid="3" name="IsMyDocuments">
    <vt:bool>true</vt:bool>
  </property>
</Properties>
</file>