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816"/>
  <workbookPr autoCompressPictures="0"/>
  <bookViews>
    <workbookView xWindow="1800" yWindow="620" windowWidth="28800" windowHeight="15520"/>
  </bookViews>
  <sheets>
    <sheet name="Sheet1" sheetId="1" r:id="rId1"/>
    <sheet name="Sheet2" sheetId="2" r:id="rId2"/>
    <sheet name="Sheet3" sheetId="3" r:id="rId3"/>
    <sheet name="Compatibility Report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31" i="1" l="1"/>
  <c r="AD13" i="1"/>
  <c r="AC13" i="1"/>
  <c r="Z12" i="1"/>
  <c r="V12" i="1"/>
  <c r="AD11" i="1"/>
  <c r="AC11" i="1"/>
  <c r="AB11" i="1"/>
  <c r="AA11" i="1"/>
  <c r="AD12" i="1"/>
  <c r="AC12" i="1"/>
  <c r="AD14" i="1"/>
  <c r="AC14" i="1"/>
  <c r="T13" i="1"/>
  <c r="K13" i="1"/>
  <c r="O13" i="1"/>
  <c r="J13" i="1"/>
  <c r="N13" i="1"/>
  <c r="I13" i="1"/>
  <c r="M13" i="1"/>
  <c r="H13" i="1"/>
  <c r="L13" i="1"/>
  <c r="K14" i="1"/>
  <c r="O14" i="1"/>
  <c r="J14" i="1"/>
  <c r="N14" i="1"/>
  <c r="I14" i="1"/>
  <c r="M14" i="1"/>
  <c r="H14" i="1"/>
  <c r="L14" i="1"/>
  <c r="Y12" i="1"/>
  <c r="W12" i="1"/>
  <c r="P13" i="1"/>
  <c r="Q13" i="1"/>
  <c r="R13" i="1"/>
  <c r="S13" i="1"/>
  <c r="P14" i="1"/>
  <c r="Q14" i="1"/>
  <c r="R14" i="1"/>
  <c r="S14" i="1"/>
  <c r="Z14" i="1"/>
  <c r="AD6" i="1"/>
  <c r="AD27" i="1"/>
  <c r="AD28" i="1"/>
  <c r="AD7" i="1"/>
  <c r="AD8" i="1"/>
  <c r="AD9" i="1"/>
  <c r="AD10" i="1"/>
  <c r="AD15" i="1"/>
  <c r="AD16" i="1"/>
  <c r="AD19" i="1"/>
  <c r="AD20" i="1"/>
  <c r="AD17" i="1"/>
  <c r="AD18" i="1"/>
  <c r="AD21" i="1"/>
  <c r="AD22" i="1"/>
  <c r="AD23" i="1"/>
  <c r="AD24" i="1"/>
  <c r="AD25" i="1"/>
  <c r="AD26" i="1"/>
  <c r="AD29" i="1"/>
  <c r="AD30" i="1"/>
  <c r="AD5" i="1"/>
  <c r="AC6" i="1"/>
  <c r="AC27" i="1"/>
  <c r="AC28" i="1"/>
  <c r="AC7" i="1"/>
  <c r="AC8" i="1"/>
  <c r="AC9" i="1"/>
  <c r="AC10" i="1"/>
  <c r="AC15" i="1"/>
  <c r="AC16" i="1"/>
  <c r="AC19" i="1"/>
  <c r="AC20" i="1"/>
  <c r="AC17" i="1"/>
  <c r="AC18" i="1"/>
  <c r="AC21" i="1"/>
  <c r="AC22" i="1"/>
  <c r="AC23" i="1"/>
  <c r="AC24" i="1"/>
  <c r="AC25" i="1"/>
  <c r="AC26" i="1"/>
  <c r="AC29" i="1"/>
  <c r="AC30" i="1"/>
  <c r="AC5" i="1"/>
  <c r="K24" i="1"/>
  <c r="O24" i="1"/>
  <c r="J24" i="1"/>
  <c r="N24" i="1"/>
  <c r="I24" i="1"/>
  <c r="M24" i="1"/>
  <c r="H24" i="1"/>
  <c r="L24" i="1"/>
  <c r="U24" i="1"/>
  <c r="V14" i="1"/>
  <c r="AB13" i="1"/>
  <c r="AA13" i="1"/>
  <c r="Y14" i="1"/>
  <c r="W14" i="1"/>
  <c r="P24" i="1"/>
  <c r="Q24" i="1"/>
  <c r="R24" i="1"/>
  <c r="S24" i="1"/>
  <c r="Z24" i="1"/>
  <c r="V24" i="1"/>
  <c r="H28" i="1"/>
  <c r="L28" i="1"/>
  <c r="I28" i="1"/>
  <c r="M28" i="1"/>
  <c r="J28" i="1"/>
  <c r="N28" i="1"/>
  <c r="K28" i="1"/>
  <c r="O28" i="1"/>
  <c r="H27" i="1"/>
  <c r="L27" i="1"/>
  <c r="I27" i="1"/>
  <c r="M27" i="1"/>
  <c r="J27" i="1"/>
  <c r="N27" i="1"/>
  <c r="K27" i="1"/>
  <c r="O27" i="1"/>
  <c r="T24" i="1"/>
  <c r="K30" i="1"/>
  <c r="O30" i="1"/>
  <c r="J30" i="1"/>
  <c r="N30" i="1"/>
  <c r="K29" i="1"/>
  <c r="O29" i="1"/>
  <c r="J29" i="1"/>
  <c r="N29" i="1"/>
  <c r="I30" i="1"/>
  <c r="M30" i="1"/>
  <c r="I29" i="1"/>
  <c r="M29" i="1"/>
  <c r="H30" i="1"/>
  <c r="L30" i="1"/>
  <c r="H29" i="1"/>
  <c r="L29" i="1"/>
  <c r="U30" i="1"/>
  <c r="U29" i="1"/>
  <c r="T30" i="1"/>
  <c r="T29" i="1"/>
  <c r="H7" i="1"/>
  <c r="L7" i="1"/>
  <c r="U7" i="1"/>
  <c r="U6" i="1"/>
  <c r="U8" i="1"/>
  <c r="U9" i="1"/>
  <c r="U10" i="1"/>
  <c r="U16" i="1"/>
  <c r="U15" i="1"/>
  <c r="U20" i="1"/>
  <c r="U19" i="1"/>
  <c r="U17" i="1"/>
  <c r="U18" i="1"/>
  <c r="U21" i="1"/>
  <c r="U22" i="1"/>
  <c r="U23" i="1"/>
  <c r="U25" i="1"/>
  <c r="U26" i="1"/>
  <c r="U5" i="1"/>
  <c r="H16" i="1"/>
  <c r="L16" i="1"/>
  <c r="I16" i="1"/>
  <c r="M16" i="1"/>
  <c r="J16" i="1"/>
  <c r="N16" i="1"/>
  <c r="K16" i="1"/>
  <c r="O16" i="1"/>
  <c r="T16" i="1"/>
  <c r="H15" i="1"/>
  <c r="L15" i="1"/>
  <c r="I15" i="1"/>
  <c r="M15" i="1"/>
  <c r="J15" i="1"/>
  <c r="N15" i="1"/>
  <c r="K15" i="1"/>
  <c r="O15" i="1"/>
  <c r="T15" i="1"/>
  <c r="H20" i="1"/>
  <c r="L20" i="1"/>
  <c r="I20" i="1"/>
  <c r="M20" i="1"/>
  <c r="J20" i="1"/>
  <c r="N20" i="1"/>
  <c r="K20" i="1"/>
  <c r="O20" i="1"/>
  <c r="T20" i="1"/>
  <c r="H19" i="1"/>
  <c r="L19" i="1"/>
  <c r="I19" i="1"/>
  <c r="M19" i="1"/>
  <c r="J19" i="1"/>
  <c r="N19" i="1"/>
  <c r="K19" i="1"/>
  <c r="O19" i="1"/>
  <c r="T19" i="1"/>
  <c r="H17" i="1"/>
  <c r="L17" i="1"/>
  <c r="I17" i="1"/>
  <c r="M17" i="1"/>
  <c r="J17" i="1"/>
  <c r="N17" i="1"/>
  <c r="K17" i="1"/>
  <c r="O17" i="1"/>
  <c r="T17" i="1"/>
  <c r="H18" i="1"/>
  <c r="L18" i="1"/>
  <c r="I18" i="1"/>
  <c r="M18" i="1"/>
  <c r="J18" i="1"/>
  <c r="N18" i="1"/>
  <c r="K18" i="1"/>
  <c r="O18" i="1"/>
  <c r="T18" i="1"/>
  <c r="H21" i="1"/>
  <c r="L21" i="1"/>
  <c r="I21" i="1"/>
  <c r="M21" i="1"/>
  <c r="J21" i="1"/>
  <c r="N21" i="1"/>
  <c r="K21" i="1"/>
  <c r="O21" i="1"/>
  <c r="T21" i="1"/>
  <c r="H22" i="1"/>
  <c r="L22" i="1"/>
  <c r="I22" i="1"/>
  <c r="M22" i="1"/>
  <c r="J22" i="1"/>
  <c r="N22" i="1"/>
  <c r="K22" i="1"/>
  <c r="O22" i="1"/>
  <c r="T22" i="1"/>
  <c r="H23" i="1"/>
  <c r="L23" i="1"/>
  <c r="I23" i="1"/>
  <c r="M23" i="1"/>
  <c r="J23" i="1"/>
  <c r="N23" i="1"/>
  <c r="K23" i="1"/>
  <c r="O23" i="1"/>
  <c r="T23" i="1"/>
  <c r="H25" i="1"/>
  <c r="L25" i="1"/>
  <c r="I25" i="1"/>
  <c r="M25" i="1"/>
  <c r="J25" i="1"/>
  <c r="N25" i="1"/>
  <c r="K25" i="1"/>
  <c r="O25" i="1"/>
  <c r="T25" i="1"/>
  <c r="H26" i="1"/>
  <c r="L26" i="1"/>
  <c r="I26" i="1"/>
  <c r="M26" i="1"/>
  <c r="J26" i="1"/>
  <c r="N26" i="1"/>
  <c r="K26" i="1"/>
  <c r="O26" i="1"/>
  <c r="T26" i="1"/>
  <c r="T7" i="1"/>
  <c r="T6" i="1"/>
  <c r="T8" i="1"/>
  <c r="T9" i="1"/>
  <c r="T10" i="1"/>
  <c r="T5" i="1"/>
  <c r="H10" i="1"/>
  <c r="L10" i="1"/>
  <c r="I10" i="1"/>
  <c r="M10" i="1"/>
  <c r="J10" i="1"/>
  <c r="N10" i="1"/>
  <c r="K10" i="1"/>
  <c r="O10" i="1"/>
  <c r="H9" i="1"/>
  <c r="L9" i="1"/>
  <c r="I9" i="1"/>
  <c r="M9" i="1"/>
  <c r="J9" i="1"/>
  <c r="N9" i="1"/>
  <c r="K9" i="1"/>
  <c r="O9" i="1"/>
  <c r="H8" i="1"/>
  <c r="L8" i="1"/>
  <c r="I8" i="1"/>
  <c r="M8" i="1"/>
  <c r="J8" i="1"/>
  <c r="N8" i="1"/>
  <c r="K8" i="1"/>
  <c r="O8" i="1"/>
  <c r="H6" i="1"/>
  <c r="L6" i="1"/>
  <c r="I6" i="1"/>
  <c r="M6" i="1"/>
  <c r="J6" i="1"/>
  <c r="N6" i="1"/>
  <c r="K6" i="1"/>
  <c r="O6" i="1"/>
  <c r="I7" i="1"/>
  <c r="M7" i="1"/>
  <c r="J7" i="1"/>
  <c r="N7" i="1"/>
  <c r="K7" i="1"/>
  <c r="O7" i="1"/>
  <c r="H5" i="1"/>
  <c r="L5" i="1"/>
  <c r="I5" i="1"/>
  <c r="M5" i="1"/>
  <c r="J5" i="1"/>
  <c r="N5" i="1"/>
  <c r="K5" i="1"/>
  <c r="O5" i="1"/>
  <c r="P7" i="1"/>
  <c r="Q7" i="1"/>
  <c r="R7" i="1"/>
  <c r="S7" i="1"/>
  <c r="P22" i="1"/>
  <c r="Q22" i="1"/>
  <c r="R22" i="1"/>
  <c r="S22" i="1"/>
  <c r="Z22" i="1"/>
  <c r="P15" i="1"/>
  <c r="Q15" i="1"/>
  <c r="R15" i="1"/>
  <c r="S15" i="1"/>
  <c r="P6" i="1"/>
  <c r="Q6" i="1"/>
  <c r="R6" i="1"/>
  <c r="S6" i="1"/>
  <c r="Z6" i="1"/>
  <c r="P25" i="1"/>
  <c r="Q25" i="1"/>
  <c r="R25" i="1"/>
  <c r="S25" i="1"/>
  <c r="P18" i="1"/>
  <c r="Q18" i="1"/>
  <c r="R18" i="1"/>
  <c r="S18" i="1"/>
  <c r="Z18" i="1"/>
  <c r="P9" i="1"/>
  <c r="Q9" i="1"/>
  <c r="R9" i="1"/>
  <c r="S9" i="1"/>
  <c r="P19" i="1"/>
  <c r="Q19" i="1"/>
  <c r="R19" i="1"/>
  <c r="S19" i="1"/>
  <c r="P28" i="1"/>
  <c r="Q28" i="1"/>
  <c r="R28" i="1"/>
  <c r="S28" i="1"/>
  <c r="Z28" i="1"/>
  <c r="P10" i="1"/>
  <c r="Q10" i="1"/>
  <c r="R10" i="1"/>
  <c r="S10" i="1"/>
  <c r="P16" i="1"/>
  <c r="Q16" i="1"/>
  <c r="R16" i="1"/>
  <c r="S16" i="1"/>
  <c r="P26" i="1"/>
  <c r="Q26" i="1"/>
  <c r="R26" i="1"/>
  <c r="S26" i="1"/>
  <c r="Z26" i="1"/>
  <c r="P23" i="1"/>
  <c r="Q23" i="1"/>
  <c r="R23" i="1"/>
  <c r="S23" i="1"/>
  <c r="P20" i="1"/>
  <c r="Q20" i="1"/>
  <c r="R20" i="1"/>
  <c r="S20" i="1"/>
  <c r="P30" i="1"/>
  <c r="Q30" i="1"/>
  <c r="R30" i="1"/>
  <c r="S30" i="1"/>
  <c r="Z30" i="1"/>
  <c r="P27" i="1"/>
  <c r="Q27" i="1"/>
  <c r="R27" i="1"/>
  <c r="S27" i="1"/>
  <c r="P21" i="1"/>
  <c r="Q21" i="1"/>
  <c r="R21" i="1"/>
  <c r="S21" i="1"/>
  <c r="P29" i="1"/>
  <c r="Q29" i="1"/>
  <c r="R29" i="1"/>
  <c r="S29" i="1"/>
  <c r="P5" i="1"/>
  <c r="Q5" i="1"/>
  <c r="R5" i="1"/>
  <c r="S5" i="1"/>
  <c r="P8" i="1"/>
  <c r="Q8" i="1"/>
  <c r="R8" i="1"/>
  <c r="S8" i="1"/>
  <c r="P17" i="1"/>
  <c r="Q17" i="1"/>
  <c r="R17" i="1"/>
  <c r="S17" i="1"/>
  <c r="AB23" i="1"/>
  <c r="AA23" i="1"/>
  <c r="Y24" i="1"/>
  <c r="W24" i="1"/>
  <c r="AB17" i="1"/>
  <c r="AA17" i="1"/>
  <c r="Y18" i="1"/>
  <c r="W18" i="1"/>
  <c r="V30" i="1"/>
  <c r="AB29" i="1"/>
  <c r="AA29" i="1"/>
  <c r="Y30" i="1"/>
  <c r="W30" i="1"/>
  <c r="V26" i="1"/>
  <c r="V22" i="1"/>
  <c r="V28" i="1"/>
  <c r="V18" i="1"/>
  <c r="AB27" i="1"/>
  <c r="AA27" i="1"/>
  <c r="Y28" i="1"/>
  <c r="W28" i="1"/>
  <c r="V6" i="1"/>
  <c r="AB9" i="1"/>
  <c r="AA9" i="1"/>
  <c r="AB25" i="1"/>
  <c r="AA25" i="1"/>
  <c r="Y26" i="1"/>
  <c r="W26" i="1"/>
  <c r="AB21" i="1"/>
  <c r="AA21" i="1"/>
  <c r="Y22" i="1"/>
  <c r="W22" i="1"/>
  <c r="AB19" i="1"/>
  <c r="AA19" i="1"/>
  <c r="AB5" i="1"/>
  <c r="AA5" i="1"/>
  <c r="Y6" i="1"/>
  <c r="W6" i="1"/>
  <c r="AB15" i="1"/>
  <c r="AA15" i="1"/>
  <c r="AB7" i="1"/>
  <c r="AA7" i="1"/>
  <c r="Z10" i="1"/>
  <c r="Z16" i="1"/>
  <c r="Z8" i="1"/>
  <c r="Z20" i="1"/>
  <c r="Y20" i="1"/>
  <c r="W20" i="1"/>
  <c r="V20" i="1"/>
  <c r="Y8" i="1"/>
  <c r="W8" i="1"/>
  <c r="V8" i="1"/>
  <c r="Y16" i="1"/>
  <c r="W16" i="1"/>
  <c r="V16" i="1"/>
  <c r="Y10" i="1"/>
  <c r="W10" i="1"/>
  <c r="V10" i="1"/>
</calcChain>
</file>

<file path=xl/sharedStrings.xml><?xml version="1.0" encoding="utf-8"?>
<sst xmlns="http://schemas.openxmlformats.org/spreadsheetml/2006/main" count="107" uniqueCount="56">
  <si>
    <t>name</t>
  </si>
  <si>
    <t>logP</t>
  </si>
  <si>
    <t>pKa1</t>
  </si>
  <si>
    <t>pka2</t>
  </si>
  <si>
    <t>pKa3</t>
  </si>
  <si>
    <t>pKa4</t>
  </si>
  <si>
    <t>pH</t>
  </si>
  <si>
    <t>pka1-ph</t>
  </si>
  <si>
    <t>pka1+pka2-2pH</t>
  </si>
  <si>
    <t>1+2+3-pH</t>
  </si>
  <si>
    <t>1+2+3+4-pH</t>
  </si>
  <si>
    <t>power1</t>
  </si>
  <si>
    <t>power2</t>
  </si>
  <si>
    <t>power3</t>
  </si>
  <si>
    <t>power4</t>
  </si>
  <si>
    <t>1+2+3+4</t>
  </si>
  <si>
    <t>log</t>
  </si>
  <si>
    <t>logD</t>
  </si>
  <si>
    <t>CQ</t>
  </si>
  <si>
    <t>PQ</t>
  </si>
  <si>
    <t>OHPQ</t>
  </si>
  <si>
    <t>DECQ</t>
  </si>
  <si>
    <t>HCQ</t>
  </si>
  <si>
    <t>DAQ</t>
  </si>
  <si>
    <t>AQ</t>
  </si>
  <si>
    <t>DCQ</t>
  </si>
  <si>
    <t>PH203</t>
  </si>
  <si>
    <t>Compatibility Report for LogDCalculator2007 - Copy.xls</t>
  </si>
  <si>
    <t>Run on 15/03/2016 10:51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</si>
  <si>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</si>
  <si>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</si>
  <si>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</si>
  <si>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</si>
  <si>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</si>
  <si>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</si>
  <si>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VAR</t>
  </si>
  <si>
    <t>logVAR</t>
  </si>
  <si>
    <t>LAR/VAR  (antilog LogD 4.8)</t>
  </si>
  <si>
    <t>drug</t>
  </si>
  <si>
    <t>(LAR/VAR)</t>
  </si>
  <si>
    <t>LAR</t>
  </si>
  <si>
    <t>DCQa</t>
  </si>
  <si>
    <t>SC</t>
  </si>
  <si>
    <t xml:space="preserve">          LAR</t>
  </si>
  <si>
    <t>LOGLAR</t>
  </si>
  <si>
    <t>LAR/VAR</t>
  </si>
  <si>
    <t>Log</t>
  </si>
  <si>
    <t>pKa2</t>
  </si>
  <si>
    <t>ATB</t>
  </si>
  <si>
    <t>log CQ RI</t>
  </si>
  <si>
    <t>(res/sens)</t>
  </si>
  <si>
    <t>logD7.4</t>
  </si>
  <si>
    <t>logD4.8</t>
  </si>
  <si>
    <t>antilog log D7.4</t>
  </si>
  <si>
    <t xml:space="preserve">      </t>
  </si>
  <si>
    <t>S1 Table. Physicohemical and other parameters for the compounds studied.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</si>
</sst>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0000000000"/>
    <numFmt numFmtId="165" formatCode="0.0000000000"/>
    <numFmt numFmtId="166" formatCode="0.0000000000000"/>
    <numFmt numFmtId="167" formatCode="0.0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2" fillId="0" borderId="0" xfId="0" applyFont="1"/>
    <xf numFmtId="0" fontId="2" fillId="0" borderId="0" xfId="0" applyFont="1" applyFill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165" fontId="2" fillId="0" borderId="0" xfId="0" applyNumberFormat="1" applyFont="1" applyFill="1" applyBorder="1"/>
    <xf numFmtId="166" fontId="0" fillId="0" borderId="0" xfId="0" applyNumberFormat="1"/>
    <xf numFmtId="0" fontId="0" fillId="2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2" fillId="5" borderId="1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1" xfId="0" applyFont="1" applyFill="1" applyBorder="1" applyAlignment="1">
      <alignment vertical="top" wrapText="1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2" fillId="5" borderId="1" xfId="0" applyFont="1" applyFill="1" applyBorder="1"/>
    <xf numFmtId="0" fontId="1" fillId="5" borderId="1" xfId="0" applyFont="1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7" borderId="3" xfId="0" applyFill="1" applyBorder="1"/>
    <xf numFmtId="0" fontId="0" fillId="3" borderId="3" xfId="0" applyFill="1" applyBorder="1"/>
    <xf numFmtId="0" fontId="0" fillId="0" borderId="4" xfId="0" applyBorder="1"/>
    <xf numFmtId="0" fontId="0" fillId="0" borderId="12" xfId="0" applyBorder="1"/>
    <xf numFmtId="0" fontId="0" fillId="7" borderId="11" xfId="0" applyFill="1" applyBorder="1"/>
    <xf numFmtId="0" fontId="0" fillId="0" borderId="17" xfId="0" applyBorder="1"/>
    <xf numFmtId="0" fontId="0" fillId="0" borderId="18" xfId="0" applyBorder="1"/>
    <xf numFmtId="0" fontId="2" fillId="0" borderId="17" xfId="0" applyFont="1" applyBorder="1" applyAlignment="1">
      <alignment horizontal="left"/>
    </xf>
    <xf numFmtId="0" fontId="2" fillId="0" borderId="19" xfId="0" applyFont="1" applyBorder="1"/>
    <xf numFmtId="0" fontId="2" fillId="0" borderId="3" xfId="0" applyFont="1" applyBorder="1"/>
    <xf numFmtId="165" fontId="2" fillId="0" borderId="19" xfId="0" applyNumberFormat="1" applyFon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3" borderId="3" xfId="0" applyFont="1" applyFill="1" applyBorder="1"/>
    <xf numFmtId="0" fontId="2" fillId="5" borderId="3" xfId="0" applyFont="1" applyFill="1" applyBorder="1"/>
    <xf numFmtId="0" fontId="0" fillId="5" borderId="3" xfId="0" applyFill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right"/>
    </xf>
    <xf numFmtId="0" fontId="1" fillId="5" borderId="4" xfId="0" applyFont="1" applyFill="1" applyBorder="1"/>
    <xf numFmtId="0" fontId="0" fillId="5" borderId="4" xfId="0" applyFill="1" applyBorder="1"/>
    <xf numFmtId="0" fontId="2" fillId="5" borderId="14" xfId="0" applyFont="1" applyFill="1" applyBorder="1" applyAlignment="1">
      <alignment horizontal="right"/>
    </xf>
    <xf numFmtId="0" fontId="2" fillId="5" borderId="15" xfId="0" applyFont="1" applyFill="1" applyBorder="1"/>
    <xf numFmtId="0" fontId="0" fillId="5" borderId="16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29" xfId="0" applyFill="1" applyBorder="1"/>
    <xf numFmtId="0" fontId="0" fillId="5" borderId="2" xfId="0" applyFill="1" applyBorder="1"/>
    <xf numFmtId="0" fontId="0" fillId="0" borderId="6" xfId="0" applyBorder="1"/>
    <xf numFmtId="0" fontId="0" fillId="0" borderId="7" xfId="0" applyBorder="1"/>
    <xf numFmtId="0" fontId="0" fillId="0" borderId="30" xfId="0" applyBorder="1"/>
    <xf numFmtId="0" fontId="0" fillId="0" borderId="5" xfId="0" applyBorder="1"/>
    <xf numFmtId="0" fontId="0" fillId="0" borderId="31" xfId="0" applyBorder="1"/>
    <xf numFmtId="0" fontId="2" fillId="7" borderId="3" xfId="0" applyFont="1" applyFill="1" applyBorder="1"/>
    <xf numFmtId="0" fontId="2" fillId="0" borderId="0" xfId="0" applyFont="1" applyAlignment="1">
      <alignment horizontal="center"/>
    </xf>
    <xf numFmtId="0" fontId="2" fillId="8" borderId="24" xfId="0" applyFont="1" applyFill="1" applyBorder="1"/>
    <xf numFmtId="0" fontId="2" fillId="8" borderId="27" xfId="0" applyFont="1" applyFill="1" applyBorder="1"/>
    <xf numFmtId="0" fontId="2" fillId="8" borderId="27" xfId="0" applyFont="1" applyFill="1" applyBorder="1" applyAlignment="1">
      <alignment horizontal="center"/>
    </xf>
    <xf numFmtId="167" fontId="0" fillId="8" borderId="27" xfId="0" applyNumberFormat="1" applyFill="1" applyBorder="1" applyAlignment="1">
      <alignment horizontal="right"/>
    </xf>
    <xf numFmtId="0" fontId="0" fillId="8" borderId="27" xfId="0" applyFill="1" applyBorder="1"/>
    <xf numFmtId="0" fontId="0" fillId="2" borderId="32" xfId="0" applyFill="1" applyBorder="1" applyAlignment="1">
      <alignment horizontal="right"/>
    </xf>
    <xf numFmtId="0" fontId="0" fillId="0" borderId="33" xfId="0" applyBorder="1"/>
    <xf numFmtId="0" fontId="0" fillId="7" borderId="5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31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0" fillId="7" borderId="34" xfId="0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0" fontId="0" fillId="5" borderId="28" xfId="0" applyFill="1" applyBorder="1"/>
    <xf numFmtId="0" fontId="0" fillId="5" borderId="36" xfId="0" applyFill="1" applyBorder="1"/>
    <xf numFmtId="0" fontId="0" fillId="5" borderId="37" xfId="0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2" fillId="4" borderId="0" xfId="0" applyFont="1" applyFill="1"/>
    <xf numFmtId="0" fontId="0" fillId="4" borderId="1" xfId="0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4" borderId="13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40"/>
  <sheetViews>
    <sheetView tabSelected="1" workbookViewId="0"/>
  </sheetViews>
  <sheetFormatPr baseColWidth="10" defaultColWidth="8.83203125" defaultRowHeight="12" x14ac:dyDescent="0"/>
  <cols>
    <col min="25" max="25" width="14.6640625" bestFit="1" customWidth="1"/>
    <col min="26" max="26" width="29.1640625" bestFit="1" customWidth="1"/>
    <col min="27" max="27" width="24" bestFit="1" customWidth="1"/>
    <col min="28" max="28" width="12.5" bestFit="1" customWidth="1"/>
  </cols>
  <sheetData>
    <row r="1" spans="1:30" ht="13" thickBot="1">
      <c r="A1" t="s">
        <v>55</v>
      </c>
    </row>
    <row r="2" spans="1:30" ht="14" thickTop="1" thickBot="1">
      <c r="A2" s="27"/>
      <c r="B2" s="28"/>
      <c r="C2" s="28"/>
      <c r="D2" s="28"/>
      <c r="E2" s="28"/>
      <c r="F2" s="28"/>
      <c r="G2" s="66"/>
      <c r="H2" s="68"/>
      <c r="I2" s="69"/>
      <c r="J2" s="69"/>
      <c r="K2" s="69"/>
      <c r="L2" s="69"/>
      <c r="M2" s="69"/>
      <c r="N2" s="69"/>
      <c r="O2" s="69"/>
      <c r="P2" s="69"/>
      <c r="Q2" s="69"/>
      <c r="R2" s="70"/>
      <c r="S2" s="4"/>
      <c r="T2" s="94"/>
      <c r="U2" s="4"/>
      <c r="V2" s="73" t="s">
        <v>52</v>
      </c>
      <c r="W2" s="53" t="s">
        <v>51</v>
      </c>
      <c r="X2" s="33"/>
      <c r="Y2" s="75" t="s">
        <v>53</v>
      </c>
      <c r="Z2" s="5"/>
      <c r="AA2" s="16"/>
      <c r="AB2" s="5"/>
      <c r="AC2" s="5"/>
    </row>
    <row r="3" spans="1:30" ht="14" thickTop="1" thickBot="1">
      <c r="A3" s="26"/>
      <c r="B3" s="22"/>
      <c r="C3" s="22"/>
      <c r="D3" s="22"/>
      <c r="E3" s="22"/>
      <c r="F3" s="22"/>
      <c r="G3" s="67"/>
      <c r="H3" s="71"/>
      <c r="I3" s="1"/>
      <c r="J3" s="1"/>
      <c r="K3" s="1"/>
      <c r="L3" s="1"/>
      <c r="M3" s="1"/>
      <c r="N3" s="1"/>
      <c r="O3" s="1"/>
      <c r="P3" s="1"/>
      <c r="Q3" s="1"/>
      <c r="R3" s="72"/>
      <c r="S3" s="4"/>
      <c r="T3" s="94"/>
      <c r="U3" s="4"/>
      <c r="V3" s="74" t="s">
        <v>16</v>
      </c>
      <c r="X3" s="54" t="s">
        <v>49</v>
      </c>
      <c r="Y3" s="76"/>
      <c r="Z3" s="5" t="s">
        <v>37</v>
      </c>
      <c r="AA3" s="17" t="s">
        <v>35</v>
      </c>
      <c r="AB3" s="5" t="s">
        <v>36</v>
      </c>
      <c r="AC3" s="5" t="s">
        <v>38</v>
      </c>
      <c r="AD3" s="5" t="s">
        <v>6</v>
      </c>
    </row>
    <row r="4" spans="1:30" ht="14" thickTop="1" thickBot="1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>
        <v>1</v>
      </c>
      <c r="R4" s="2" t="s">
        <v>16</v>
      </c>
      <c r="S4" s="3" t="s">
        <v>17</v>
      </c>
      <c r="T4" s="95" t="s">
        <v>6</v>
      </c>
      <c r="U4" s="56" t="s">
        <v>38</v>
      </c>
      <c r="V4" s="57" t="s">
        <v>39</v>
      </c>
      <c r="W4" s="57" t="s">
        <v>44</v>
      </c>
      <c r="X4" s="54" t="s">
        <v>50</v>
      </c>
      <c r="Y4" s="77" t="s">
        <v>40</v>
      </c>
      <c r="Z4" s="6"/>
      <c r="AA4" s="18"/>
    </row>
    <row r="5" spans="1:30" ht="14" thickTop="1" thickBot="1">
      <c r="A5" s="21" t="s">
        <v>18</v>
      </c>
      <c r="B5" s="22">
        <v>4.72</v>
      </c>
      <c r="C5" s="22">
        <v>10.18</v>
      </c>
      <c r="D5" s="22">
        <v>8.3800000000000008</v>
      </c>
      <c r="E5" s="22">
        <v>-20</v>
      </c>
      <c r="F5" s="22">
        <v>-20</v>
      </c>
      <c r="G5" s="22">
        <v>7.4</v>
      </c>
      <c r="H5" s="1">
        <f t="shared" ref="H5" si="0">(C5-G5)</f>
        <v>2.7799999999999994</v>
      </c>
      <c r="I5" s="1">
        <f t="shared" ref="I5" si="1">(C5+D5)-2*(G5)</f>
        <v>3.7600000000000016</v>
      </c>
      <c r="J5" s="1">
        <f t="shared" ref="J5" si="2">(C5+D5+E5)-(3*G5)</f>
        <v>-23.64</v>
      </c>
      <c r="K5" s="1">
        <f t="shared" ref="K5" si="3">(C5+D5+E5+F5)-(4*G5)</f>
        <v>-51.04</v>
      </c>
      <c r="L5" s="1">
        <f t="shared" ref="L5" si="4">POWER(10,H5)</f>
        <v>602.5595860743573</v>
      </c>
      <c r="M5" s="1">
        <f t="shared" ref="M5" si="5">POWER(10,I5)</f>
        <v>5754.3993733715979</v>
      </c>
      <c r="N5" s="1">
        <f t="shared" ref="N5" si="6">POWER(10,J5)</f>
        <v>2.2908676527677531E-24</v>
      </c>
      <c r="O5" s="1">
        <f t="shared" ref="O5" si="7">POWER(10,K5)</f>
        <v>9.1201083935590083E-52</v>
      </c>
      <c r="P5" s="1">
        <f t="shared" ref="P5" si="8">L5+M5+N5+O5</f>
        <v>6356.9589594459549</v>
      </c>
      <c r="Q5" s="1">
        <f t="shared" ref="Q5:Q26" si="9">P5+1</f>
        <v>6357.9589594459549</v>
      </c>
      <c r="R5" s="2">
        <f t="shared" ref="R5:R26" si="10">LOG10(Q5)</f>
        <v>3.8033177202217736</v>
      </c>
      <c r="S5" s="35">
        <f t="shared" ref="S5" si="11">B5-R5</f>
        <v>0.91668227977822614</v>
      </c>
      <c r="T5" s="94">
        <f t="shared" ref="T5" si="12">G5</f>
        <v>7.4</v>
      </c>
      <c r="U5" s="100" t="str">
        <f t="shared" ref="U5" si="13">A5</f>
        <v>CQ</v>
      </c>
      <c r="V5" s="80"/>
      <c r="W5" s="81"/>
      <c r="X5" s="91"/>
      <c r="Y5" s="78"/>
      <c r="Z5" s="15"/>
      <c r="AA5" s="19">
        <f>POWER(10,AB5)</f>
        <v>143481.69427745324</v>
      </c>
      <c r="AB5">
        <f>(S5-S6)</f>
        <v>5.1567964963214941</v>
      </c>
      <c r="AC5" t="str">
        <f t="shared" ref="AC5:AC24" si="14">A5</f>
        <v>CQ</v>
      </c>
      <c r="AD5">
        <f t="shared" ref="AD5:AD26" si="15">G5</f>
        <v>7.4</v>
      </c>
    </row>
    <row r="6" spans="1:30" ht="14" thickTop="1" thickBot="1">
      <c r="A6" s="21" t="s">
        <v>18</v>
      </c>
      <c r="B6" s="22">
        <v>4.72</v>
      </c>
      <c r="C6" s="22">
        <v>10.18</v>
      </c>
      <c r="D6" s="22">
        <v>8.3800000000000008</v>
      </c>
      <c r="E6" s="22">
        <v>-20</v>
      </c>
      <c r="F6" s="22">
        <v>-20</v>
      </c>
      <c r="G6" s="22">
        <v>4.8</v>
      </c>
      <c r="H6" s="1">
        <f>(C6-G6)</f>
        <v>5.38</v>
      </c>
      <c r="I6" s="1">
        <f>(C6+D6)-2*(G6)</f>
        <v>8.9600000000000026</v>
      </c>
      <c r="J6" s="1">
        <f>(C6+D6+E6)-(3*G6)</f>
        <v>-15.839999999999996</v>
      </c>
      <c r="K6" s="1">
        <f>(C6+D6+E6+F6)-(4*G6)</f>
        <v>-40.64</v>
      </c>
      <c r="L6" s="1">
        <f t="shared" ref="L6:O10" si="16">POWER(10,H6)</f>
        <v>239883.29190194907</v>
      </c>
      <c r="M6" s="1">
        <f t="shared" si="16"/>
        <v>912010839.3559159</v>
      </c>
      <c r="N6" s="1">
        <f t="shared" si="16"/>
        <v>1.4454397707459305E-16</v>
      </c>
      <c r="O6" s="1">
        <f t="shared" si="16"/>
        <v>2.2908676527677508E-41</v>
      </c>
      <c r="P6" s="1">
        <f>L6+M6+N6+O6</f>
        <v>912250722.64781785</v>
      </c>
      <c r="Q6" s="1">
        <f>P6+1</f>
        <v>912250723.64781785</v>
      </c>
      <c r="R6" s="2">
        <f>LOG10(Q6)</f>
        <v>8.9601142165432677</v>
      </c>
      <c r="S6" s="34">
        <f>B6-R6</f>
        <v>-4.2401142165432679</v>
      </c>
      <c r="T6" s="94">
        <f>G6</f>
        <v>4.8</v>
      </c>
      <c r="U6" s="100" t="str">
        <f>A6</f>
        <v>CQ</v>
      </c>
      <c r="V6" s="82">
        <f>LOG10(Z6)</f>
        <v>-4.2401142165432688</v>
      </c>
      <c r="W6" s="83">
        <f>LOG10(Y6)</f>
        <v>0.91668227977822647</v>
      </c>
      <c r="X6" s="92">
        <v>1.149</v>
      </c>
      <c r="Y6" s="78">
        <f>(Z6*AA5)</f>
        <v>8.2543385950938184</v>
      </c>
      <c r="Z6" s="15">
        <f>POWER(10,S6)</f>
        <v>5.752886203819317E-5</v>
      </c>
      <c r="AA6" s="19"/>
      <c r="AC6" t="str">
        <f t="shared" si="14"/>
        <v>CQ</v>
      </c>
      <c r="AD6">
        <f t="shared" si="15"/>
        <v>4.8</v>
      </c>
    </row>
    <row r="7" spans="1:30" ht="14" thickTop="1" thickBot="1">
      <c r="A7" s="21" t="s">
        <v>19</v>
      </c>
      <c r="B7" s="22">
        <v>6.11</v>
      </c>
      <c r="C7" s="22">
        <v>6.88</v>
      </c>
      <c r="D7" s="22">
        <v>6.24</v>
      </c>
      <c r="E7" s="22">
        <v>5.72</v>
      </c>
      <c r="F7" s="22">
        <v>5.39</v>
      </c>
      <c r="G7" s="22">
        <v>7.4</v>
      </c>
      <c r="H7" s="1">
        <f>(C7-G7)</f>
        <v>-0.52000000000000046</v>
      </c>
      <c r="I7" s="1">
        <f>(C7+D7)-2*(G7)</f>
        <v>-1.6799999999999997</v>
      </c>
      <c r="J7" s="1">
        <f>(C7+D7+E7)-(3*G7)</f>
        <v>-3.360000000000003</v>
      </c>
      <c r="K7" s="1">
        <f>(C7+D7+E7+F7)-(4*G7)</f>
        <v>-5.370000000000001</v>
      </c>
      <c r="L7" s="1">
        <f t="shared" si="16"/>
        <v>0.30199517204020121</v>
      </c>
      <c r="M7" s="1">
        <f t="shared" si="16"/>
        <v>2.0892961308540403E-2</v>
      </c>
      <c r="N7" s="1">
        <f t="shared" si="16"/>
        <v>4.3651583224016248E-4</v>
      </c>
      <c r="O7" s="1">
        <f t="shared" si="16"/>
        <v>4.2657951880159105E-6</v>
      </c>
      <c r="P7" s="1">
        <f>L7+M7+N7+O7</f>
        <v>0.32332891497616978</v>
      </c>
      <c r="Q7" s="1">
        <f>P7+1</f>
        <v>1.3233289149761698</v>
      </c>
      <c r="R7" s="2">
        <f>LOG10(Q7)</f>
        <v>0.12166780201473329</v>
      </c>
      <c r="S7" s="35">
        <f>B7-R7</f>
        <v>5.9883321979852671</v>
      </c>
      <c r="T7" s="94">
        <f>G7</f>
        <v>7.4</v>
      </c>
      <c r="U7" s="100" t="str">
        <f>A7</f>
        <v>PQ</v>
      </c>
      <c r="V7" s="20"/>
      <c r="W7" s="84"/>
      <c r="X7" s="92"/>
      <c r="Y7" s="78"/>
      <c r="Z7" s="15"/>
      <c r="AA7" s="19">
        <f>POWER(10,AB7)</f>
        <v>104378.24916560379</v>
      </c>
      <c r="AB7">
        <f>(S7-S8)</f>
        <v>5.0186100077513416</v>
      </c>
      <c r="AC7" t="str">
        <f t="shared" ref="AC7:AC14" si="17">A7</f>
        <v>PQ</v>
      </c>
      <c r="AD7">
        <f>G7</f>
        <v>7.4</v>
      </c>
    </row>
    <row r="8" spans="1:30" ht="14" thickTop="1" thickBot="1">
      <c r="A8" s="21" t="s">
        <v>19</v>
      </c>
      <c r="B8" s="22">
        <v>6.11</v>
      </c>
      <c r="C8" s="22">
        <v>6.88</v>
      </c>
      <c r="D8" s="22">
        <v>6.24</v>
      </c>
      <c r="E8" s="22">
        <v>5.72</v>
      </c>
      <c r="F8" s="22">
        <v>5.39</v>
      </c>
      <c r="G8" s="22">
        <v>4.8</v>
      </c>
      <c r="H8" s="1">
        <f>(C8-G8)</f>
        <v>2.08</v>
      </c>
      <c r="I8" s="1">
        <f>(C8+D8)-2*(G8)</f>
        <v>3.5200000000000014</v>
      </c>
      <c r="J8" s="1">
        <f>(C8+D8+E8)-(3*G8)</f>
        <v>4.4400000000000013</v>
      </c>
      <c r="K8" s="1">
        <f>(C8+D8+E8+F8)-(4*G8)</f>
        <v>5.0300000000000011</v>
      </c>
      <c r="L8" s="1">
        <f t="shared" si="16"/>
        <v>120.22644346174135</v>
      </c>
      <c r="M8" s="1">
        <f t="shared" si="16"/>
        <v>3311.3112148259233</v>
      </c>
      <c r="N8" s="1">
        <f t="shared" si="16"/>
        <v>27542.28703338177</v>
      </c>
      <c r="O8" s="1">
        <f t="shared" si="16"/>
        <v>107151.93052376101</v>
      </c>
      <c r="P8" s="1">
        <f>L8+M8+N8+O8</f>
        <v>138125.75521543046</v>
      </c>
      <c r="Q8" s="1">
        <f t="shared" ref="Q8:Q10" si="18">P8+1</f>
        <v>138126.75521543046</v>
      </c>
      <c r="R8" s="2">
        <f t="shared" ref="R8:R10" si="19">LOG10(Q8)</f>
        <v>5.1402778097660748</v>
      </c>
      <c r="S8" s="34">
        <f>B8-R8</f>
        <v>0.96972219023392547</v>
      </c>
      <c r="T8" s="94">
        <f>G8</f>
        <v>4.8</v>
      </c>
      <c r="U8" s="100" t="str">
        <f>A8</f>
        <v>PQ</v>
      </c>
      <c r="V8" s="82">
        <f>LOG10(Z8)</f>
        <v>0.96972219023392559</v>
      </c>
      <c r="W8" s="83">
        <f>LOG10(Y8)</f>
        <v>5.9883321979852679</v>
      </c>
      <c r="X8" s="92">
        <v>0.39</v>
      </c>
      <c r="Y8" s="78">
        <f>(Z8*AA7)</f>
        <v>973491.57651885471</v>
      </c>
      <c r="Z8" s="15">
        <f t="shared" ref="Z8" si="20">POWER(10,S8)</f>
        <v>9.326575070006573</v>
      </c>
      <c r="AA8" s="19"/>
      <c r="AC8" t="str">
        <f t="shared" si="17"/>
        <v>PQ</v>
      </c>
      <c r="AD8">
        <f>G8</f>
        <v>4.8</v>
      </c>
    </row>
    <row r="9" spans="1:30" ht="14" thickTop="1" thickBot="1">
      <c r="A9" s="21" t="s">
        <v>20</v>
      </c>
      <c r="B9" s="24">
        <v>5.67</v>
      </c>
      <c r="C9" s="25">
        <v>6.6</v>
      </c>
      <c r="D9" s="25">
        <v>6.41</v>
      </c>
      <c r="E9" s="25">
        <v>5.39</v>
      </c>
      <c r="F9" s="25">
        <v>4.83</v>
      </c>
      <c r="G9" s="26">
        <v>7.4</v>
      </c>
      <c r="H9" s="1">
        <f>(C9-G9)</f>
        <v>-0.80000000000000071</v>
      </c>
      <c r="I9" s="1">
        <f>(C9+D9)-2*(G9)</f>
        <v>-1.7900000000000009</v>
      </c>
      <c r="J9" s="1">
        <f>(C9+D9+E9)-(3*G9)</f>
        <v>-3.8000000000000043</v>
      </c>
      <c r="K9" s="1">
        <f>(C9+D9+E9+F9)-(4*G9)</f>
        <v>-6.3700000000000045</v>
      </c>
      <c r="L9" s="1">
        <f t="shared" si="16"/>
        <v>0.15848931924611104</v>
      </c>
      <c r="M9" s="1">
        <f t="shared" si="16"/>
        <v>1.621810097358926E-2</v>
      </c>
      <c r="N9" s="1">
        <f t="shared" si="16"/>
        <v>1.5848931924610979E-4</v>
      </c>
      <c r="O9" s="1">
        <f t="shared" si="16"/>
        <v>4.2657951880158756E-7</v>
      </c>
      <c r="P9" s="1">
        <f>L9+M9+N9+O9</f>
        <v>0.17486633611846519</v>
      </c>
      <c r="Q9" s="1">
        <f>P9+1</f>
        <v>1.1748663361184652</v>
      </c>
      <c r="R9" s="2">
        <f>LOG10(Q9)</f>
        <v>6.998845997951357E-2</v>
      </c>
      <c r="S9" s="35">
        <f>B9-R9</f>
        <v>5.6000115400204864</v>
      </c>
      <c r="T9" s="94">
        <f>G9</f>
        <v>7.4</v>
      </c>
      <c r="U9" s="100" t="str">
        <f>A9</f>
        <v>OHPQ</v>
      </c>
      <c r="V9" s="20"/>
      <c r="W9" s="84"/>
      <c r="X9" s="92"/>
      <c r="Y9" s="78"/>
      <c r="Z9" s="15"/>
      <c r="AA9" s="19">
        <f>POWER(10,AB9)</f>
        <v>19874.332808560896</v>
      </c>
      <c r="AB9">
        <f>(S9-S10)</f>
        <v>4.2982925580870495</v>
      </c>
      <c r="AC9" t="str">
        <f t="shared" si="17"/>
        <v>OHPQ</v>
      </c>
      <c r="AD9">
        <f>G9</f>
        <v>7.4</v>
      </c>
    </row>
    <row r="10" spans="1:30" ht="14" thickTop="1" thickBot="1">
      <c r="A10" s="21" t="s">
        <v>20</v>
      </c>
      <c r="B10" s="24">
        <v>5.67</v>
      </c>
      <c r="C10" s="25">
        <v>6.6</v>
      </c>
      <c r="D10" s="25">
        <v>6.41</v>
      </c>
      <c r="E10" s="25">
        <v>5.39</v>
      </c>
      <c r="F10" s="25">
        <v>4.83</v>
      </c>
      <c r="G10" s="26">
        <v>4.8</v>
      </c>
      <c r="H10" s="1">
        <f>(C10-G10)</f>
        <v>1.7999999999999998</v>
      </c>
      <c r="I10" s="1">
        <f>(C10+D10)-2*(G10)</f>
        <v>3.41</v>
      </c>
      <c r="J10" s="1">
        <f>(C10+D10+E10)-(3*G10)</f>
        <v>4</v>
      </c>
      <c r="K10" s="1">
        <f>(C10+D10+E10+F10)-(4*G10)</f>
        <v>4.0299999999999976</v>
      </c>
      <c r="L10" s="1">
        <f t="shared" si="16"/>
        <v>63.095734448019307</v>
      </c>
      <c r="M10" s="1">
        <f t="shared" si="16"/>
        <v>2570.3957827688669</v>
      </c>
      <c r="N10" s="1">
        <f t="shared" si="16"/>
        <v>10000</v>
      </c>
      <c r="O10" s="1">
        <f t="shared" si="16"/>
        <v>10715.193052376013</v>
      </c>
      <c r="P10" s="1">
        <f>L10+M10+N10+O10</f>
        <v>23348.684569592901</v>
      </c>
      <c r="Q10" s="1">
        <f t="shared" si="18"/>
        <v>23349.684569592901</v>
      </c>
      <c r="R10" s="2">
        <f t="shared" si="19"/>
        <v>4.368281018066563</v>
      </c>
      <c r="S10" s="34">
        <f>B10-R10</f>
        <v>1.3017189819334369</v>
      </c>
      <c r="T10" s="94">
        <f>G10</f>
        <v>4.8</v>
      </c>
      <c r="U10" s="100" t="str">
        <f>A10</f>
        <v>OHPQ</v>
      </c>
      <c r="V10" s="82">
        <f>LOG10(Z10)</f>
        <v>1.3017189819334369</v>
      </c>
      <c r="W10" s="83">
        <f>LOG10(Y10)</f>
        <v>5.6000115400204873</v>
      </c>
      <c r="X10" s="92">
        <v>0.17599999999999999</v>
      </c>
      <c r="Y10" s="78">
        <f>(Z10*AA9)</f>
        <v>398117.7491496664</v>
      </c>
      <c r="Z10" s="15">
        <f>POWER(10,S10)</f>
        <v>20.031754171801765</v>
      </c>
      <c r="AA10" s="19"/>
      <c r="AC10" t="str">
        <f t="shared" si="17"/>
        <v>OHPQ</v>
      </c>
      <c r="AD10">
        <f>G10</f>
        <v>4.8</v>
      </c>
    </row>
    <row r="11" spans="1:30" ht="14" thickTop="1" thickBot="1">
      <c r="A11" s="23" t="s">
        <v>25</v>
      </c>
      <c r="B11" s="30">
        <v>6.1</v>
      </c>
      <c r="C11" s="30">
        <v>8.7100000000000009</v>
      </c>
      <c r="D11" s="22">
        <v>8.34</v>
      </c>
      <c r="E11" s="22">
        <v>7.36</v>
      </c>
      <c r="F11" s="22">
        <v>5.9</v>
      </c>
      <c r="G11" s="22">
        <v>7.4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72"/>
      <c r="S11" s="35">
        <v>4.1900000000000004</v>
      </c>
      <c r="T11" s="94">
        <v>7.4</v>
      </c>
      <c r="U11" s="5" t="s">
        <v>25</v>
      </c>
      <c r="V11" s="20"/>
      <c r="W11" s="84"/>
      <c r="X11" s="92"/>
      <c r="Y11" s="78"/>
      <c r="Z11" s="15"/>
      <c r="AA11" s="16">
        <f>POWER(10,AB11)</f>
        <v>4897788.1936844708</v>
      </c>
      <c r="AB11">
        <f>(S11-S12)</f>
        <v>6.69</v>
      </c>
      <c r="AC11" t="str">
        <f t="shared" si="17"/>
        <v>DCQ</v>
      </c>
      <c r="AD11">
        <f>G11</f>
        <v>7.4</v>
      </c>
    </row>
    <row r="12" spans="1:30" ht="14" thickTop="1" thickBot="1">
      <c r="A12" s="23" t="s">
        <v>25</v>
      </c>
      <c r="B12" s="30">
        <v>6.1</v>
      </c>
      <c r="C12" s="30">
        <v>8.7100000000000009</v>
      </c>
      <c r="D12" s="22">
        <v>8.34</v>
      </c>
      <c r="E12" s="22">
        <v>7.36</v>
      </c>
      <c r="F12" s="22">
        <v>5.9</v>
      </c>
      <c r="G12" s="22">
        <v>4.8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72"/>
      <c r="S12" s="34">
        <v>-2.5</v>
      </c>
      <c r="T12" s="94">
        <v>4.8</v>
      </c>
      <c r="U12" s="6" t="s">
        <v>25</v>
      </c>
      <c r="V12" s="82">
        <f>LOG10(Z12)</f>
        <v>-2.5000000000000004</v>
      </c>
      <c r="W12" s="83">
        <f>LOG10(Y12)</f>
        <v>4.1900000000000004</v>
      </c>
      <c r="X12" s="92">
        <v>0.17599999999999999</v>
      </c>
      <c r="Y12" s="78">
        <f>(Z12*AA11)</f>
        <v>15488.166189124828</v>
      </c>
      <c r="Z12" s="15">
        <f>POWER(10,S12)</f>
        <v>3.1622776601683764E-3</v>
      </c>
      <c r="AA12" s="19"/>
      <c r="AC12" t="str">
        <f t="shared" si="17"/>
        <v>DCQ</v>
      </c>
      <c r="AD12">
        <f t="shared" ref="AD12" si="21">G12</f>
        <v>4.8</v>
      </c>
    </row>
    <row r="13" spans="1:30" ht="14" thickTop="1" thickBot="1">
      <c r="A13" s="23" t="s">
        <v>41</v>
      </c>
      <c r="B13" s="30">
        <v>6.1</v>
      </c>
      <c r="C13" s="30">
        <v>8.7100000000000009</v>
      </c>
      <c r="D13" s="22">
        <v>8.34</v>
      </c>
      <c r="E13" s="22">
        <v>7.36</v>
      </c>
      <c r="F13" s="22">
        <v>5.9</v>
      </c>
      <c r="G13" s="22">
        <v>7.4</v>
      </c>
      <c r="H13" s="1">
        <f>(C13-G13)</f>
        <v>1.3100000000000005</v>
      </c>
      <c r="I13" s="1">
        <f>(C13+D13)-2*(G13)</f>
        <v>2.25</v>
      </c>
      <c r="J13" s="1">
        <f>(C13+D13+E13)-(3*G13)</f>
        <v>2.2099999999999973</v>
      </c>
      <c r="K13" s="1">
        <f>(C13+D13+E13+F13)-(4*G13)</f>
        <v>0.71000000000000085</v>
      </c>
      <c r="L13" s="1">
        <f t="shared" ref="L13:O15" si="22">POWER(10,H13)</f>
        <v>20.417379446695318</v>
      </c>
      <c r="M13" s="1">
        <f t="shared" si="22"/>
        <v>177.82794100389242</v>
      </c>
      <c r="N13" s="1">
        <f t="shared" si="22"/>
        <v>162.18100973589202</v>
      </c>
      <c r="O13" s="1">
        <f t="shared" si="22"/>
        <v>5.1286138399136592</v>
      </c>
      <c r="P13" s="1">
        <f>L13+M13+N13+O13</f>
        <v>365.5549440263934</v>
      </c>
      <c r="Q13" s="1">
        <f>P13+1</f>
        <v>366.5549440263934</v>
      </c>
      <c r="R13" s="2">
        <f>LOG10(Q13)</f>
        <v>2.5641390815665646</v>
      </c>
      <c r="S13" s="35">
        <f>B13-R13</f>
        <v>3.5358609184334351</v>
      </c>
      <c r="T13" s="94">
        <f>G13</f>
        <v>7.4</v>
      </c>
      <c r="U13" s="99" t="s">
        <v>41</v>
      </c>
      <c r="V13" s="20"/>
      <c r="W13" s="84"/>
      <c r="X13" s="92"/>
      <c r="Y13" s="78"/>
      <c r="Z13" s="15"/>
      <c r="AA13" s="16">
        <f>POWER(10,AB13)</f>
        <v>379441279.72456241</v>
      </c>
      <c r="AB13">
        <f>(S13-S14)</f>
        <v>8.5791445763717782</v>
      </c>
      <c r="AC13" t="str">
        <f t="shared" si="17"/>
        <v>DCQa</v>
      </c>
      <c r="AD13">
        <f>G13</f>
        <v>7.4</v>
      </c>
    </row>
    <row r="14" spans="1:30" ht="14" thickTop="1" thickBot="1">
      <c r="A14" s="23" t="s">
        <v>41</v>
      </c>
      <c r="B14" s="30">
        <v>6.1</v>
      </c>
      <c r="C14" s="30">
        <v>8.7100000000000009</v>
      </c>
      <c r="D14" s="22">
        <v>8.34</v>
      </c>
      <c r="E14" s="22">
        <v>7.36</v>
      </c>
      <c r="F14" s="22">
        <v>5.9</v>
      </c>
      <c r="G14" s="22">
        <v>4.8</v>
      </c>
      <c r="H14" s="1">
        <f>(C14-G14)</f>
        <v>3.910000000000001</v>
      </c>
      <c r="I14" s="1">
        <f>(C14+D14)-2*(G14)</f>
        <v>7.4500000000000011</v>
      </c>
      <c r="J14" s="1">
        <f>(C14+D14+E14)-(3*G14)</f>
        <v>10.010000000000002</v>
      </c>
      <c r="K14" s="1">
        <f>(C14+D14+E14+F14)-(4*G14)</f>
        <v>11.110000000000003</v>
      </c>
      <c r="L14" s="1">
        <f t="shared" si="22"/>
        <v>8128.3051616410212</v>
      </c>
      <c r="M14" s="1">
        <f t="shared" si="22"/>
        <v>28183829.312644634</v>
      </c>
      <c r="N14" s="1">
        <f t="shared" si="22"/>
        <v>10232929922.807617</v>
      </c>
      <c r="O14" s="1">
        <f t="shared" si="22"/>
        <v>128824955169.31438</v>
      </c>
      <c r="P14" s="1">
        <f>L14+M14+N14+O14</f>
        <v>139086077049.73981</v>
      </c>
      <c r="Q14" s="1">
        <f>P14+1</f>
        <v>139086077050.73981</v>
      </c>
      <c r="R14" s="2">
        <f>LOG10(Q14)</f>
        <v>11.143283657938342</v>
      </c>
      <c r="S14" s="34">
        <f>B14-R14</f>
        <v>-5.0432836579383427</v>
      </c>
      <c r="T14" s="94">
        <v>4.8</v>
      </c>
      <c r="U14" s="99" t="s">
        <v>41</v>
      </c>
      <c r="V14" s="82">
        <f>LOG10(Z14)</f>
        <v>-5.0432836579383435</v>
      </c>
      <c r="W14" s="83">
        <f>LOG10(Y14)</f>
        <v>3.5358609184334355</v>
      </c>
      <c r="X14" s="92">
        <v>0.17599999999999999</v>
      </c>
      <c r="Y14" s="78">
        <f>(Z14*AA13)</f>
        <v>3434.4794206445627</v>
      </c>
      <c r="Z14" s="15">
        <f>POWER(10,S14)</f>
        <v>9.0514121793434334E-6</v>
      </c>
      <c r="AA14" s="19"/>
      <c r="AC14" t="str">
        <f t="shared" si="17"/>
        <v>DCQa</v>
      </c>
      <c r="AD14">
        <f>G14</f>
        <v>4.8</v>
      </c>
    </row>
    <row r="15" spans="1:30" ht="14" thickTop="1" thickBot="1">
      <c r="A15" s="21">
        <v>5</v>
      </c>
      <c r="B15" s="24">
        <v>3.48</v>
      </c>
      <c r="C15" s="25">
        <v>7.92</v>
      </c>
      <c r="D15" s="25">
        <v>5.54</v>
      </c>
      <c r="E15" s="26">
        <v>-20</v>
      </c>
      <c r="F15" s="22">
        <v>-20</v>
      </c>
      <c r="G15" s="22">
        <v>7.4</v>
      </c>
      <c r="H15" s="1">
        <f>(C15-G15)</f>
        <v>0.51999999999999957</v>
      </c>
      <c r="I15" s="1">
        <f>(C15+D15)-2*(G15)</f>
        <v>-1.3399999999999999</v>
      </c>
      <c r="J15" s="1">
        <f>(C15+D15+E15)-(3*G15)</f>
        <v>-28.740000000000002</v>
      </c>
      <c r="K15" s="1">
        <f>(C15+D15+E15+F15)-(4*G15)</f>
        <v>-56.14</v>
      </c>
      <c r="L15" s="1">
        <f t="shared" si="22"/>
        <v>3.3113112148259076</v>
      </c>
      <c r="M15" s="1">
        <f t="shared" si="22"/>
        <v>4.5708818961487499E-2</v>
      </c>
      <c r="N15" s="1">
        <f t="shared" si="22"/>
        <v>1.8197008586099659E-29</v>
      </c>
      <c r="O15" s="1">
        <f t="shared" si="22"/>
        <v>7.2443596007498745E-57</v>
      </c>
      <c r="P15" s="1">
        <f>L15+M15+N15+O15</f>
        <v>3.357020033787395</v>
      </c>
      <c r="Q15" s="1">
        <f>P15+1</f>
        <v>4.3570200337873946</v>
      </c>
      <c r="R15" s="2">
        <f>LOG10(Q15)</f>
        <v>0.639189556847233</v>
      </c>
      <c r="S15" s="35">
        <f>B15-R15</f>
        <v>2.8408104431527672</v>
      </c>
      <c r="T15" s="94">
        <f>G15</f>
        <v>7.4</v>
      </c>
      <c r="U15" s="100">
        <f>A15</f>
        <v>5</v>
      </c>
      <c r="V15" s="20"/>
      <c r="W15" s="84"/>
      <c r="X15" s="92"/>
      <c r="Y15" s="78"/>
      <c r="Z15" s="15"/>
      <c r="AA15" s="19">
        <f>POWER(10,AB15)</f>
        <v>1965.4755481723867</v>
      </c>
      <c r="AB15">
        <f>(S15-S16)</f>
        <v>3.2934676452765044</v>
      </c>
      <c r="AC15">
        <f t="shared" si="14"/>
        <v>5</v>
      </c>
      <c r="AD15">
        <f t="shared" si="15"/>
        <v>7.4</v>
      </c>
    </row>
    <row r="16" spans="1:30" ht="14" thickTop="1" thickBot="1">
      <c r="A16" s="21">
        <v>5</v>
      </c>
      <c r="B16" s="24">
        <v>3.48</v>
      </c>
      <c r="C16" s="25">
        <v>7.92</v>
      </c>
      <c r="D16" s="25">
        <v>5.54</v>
      </c>
      <c r="E16" s="27">
        <v>-20</v>
      </c>
      <c r="F16" s="28">
        <v>-20</v>
      </c>
      <c r="G16" s="22">
        <v>4.8</v>
      </c>
      <c r="H16" s="1">
        <f t="shared" ref="H16:H26" si="23">(C16-G16)</f>
        <v>3.12</v>
      </c>
      <c r="I16" s="1">
        <f t="shared" ref="I16:I26" si="24">(C16+D16)-2*(G16)</f>
        <v>3.8600000000000012</v>
      </c>
      <c r="J16" s="1">
        <f t="shared" ref="J16:J26" si="25">(C16+D16+E16)-(3*G16)</f>
        <v>-20.939999999999998</v>
      </c>
      <c r="K16" s="1">
        <f t="shared" ref="K16:K26" si="26">(C16+D16+E16+F16)-(4*G16)</f>
        <v>-45.739999999999995</v>
      </c>
      <c r="L16" s="1">
        <f t="shared" ref="L16:L26" si="27">POWER(10,H16)</f>
        <v>1318.2567385564089</v>
      </c>
      <c r="M16" s="1">
        <f t="shared" ref="M16:M26" si="28">POWER(10,I16)</f>
        <v>7244.3596007499291</v>
      </c>
      <c r="N16" s="1">
        <f t="shared" ref="N16:N26" si="29">POWER(10,J16)</f>
        <v>1.148153621496884E-21</v>
      </c>
      <c r="O16" s="1">
        <f t="shared" ref="O16:O26" si="30">POWER(10,K16)</f>
        <v>1.819700858609977E-46</v>
      </c>
      <c r="P16" s="1">
        <f t="shared" ref="P16:P26" si="31">L16+M16+N16+O16</f>
        <v>8562.616339306338</v>
      </c>
      <c r="Q16" s="1">
        <f t="shared" si="9"/>
        <v>8563.616339306338</v>
      </c>
      <c r="R16" s="2">
        <f t="shared" si="10"/>
        <v>3.9326572021237372</v>
      </c>
      <c r="S16" s="34">
        <f t="shared" ref="S16:S26" si="32">B16-R16</f>
        <v>-0.45265720212373717</v>
      </c>
      <c r="T16" s="94">
        <f t="shared" ref="T16:T26" si="33">G16</f>
        <v>4.8</v>
      </c>
      <c r="U16" s="100">
        <f t="shared" ref="U16:U26" si="34">A16</f>
        <v>5</v>
      </c>
      <c r="V16" s="82">
        <f>LOG10(Z16)</f>
        <v>-0.45265720212373717</v>
      </c>
      <c r="W16" s="83">
        <f>LOG10(Y16)</f>
        <v>2.8408104431527677</v>
      </c>
      <c r="X16" s="92">
        <v>0.308</v>
      </c>
      <c r="Y16" s="78">
        <f>(Z16*AA15)</f>
        <v>693.12321196211917</v>
      </c>
      <c r="Z16" s="15">
        <f t="shared" ref="Z16:Z26" si="35">POWER(10,S16)</f>
        <v>0.35264911466674076</v>
      </c>
      <c r="AA16" s="19"/>
      <c r="AC16">
        <f t="shared" si="14"/>
        <v>5</v>
      </c>
      <c r="AD16">
        <f t="shared" si="15"/>
        <v>4.8</v>
      </c>
    </row>
    <row r="17" spans="1:30" ht="14" thickTop="1" thickBot="1">
      <c r="A17" s="21" t="s">
        <v>22</v>
      </c>
      <c r="B17" s="29">
        <v>3.835</v>
      </c>
      <c r="C17" s="29">
        <v>9.66</v>
      </c>
      <c r="D17" s="22">
        <v>8.27</v>
      </c>
      <c r="E17" s="28">
        <v>-20</v>
      </c>
      <c r="F17" s="28">
        <v>-20</v>
      </c>
      <c r="G17" s="22">
        <v>7.4</v>
      </c>
      <c r="H17" s="31">
        <f>(C17-G17)</f>
        <v>2.2599999999999998</v>
      </c>
      <c r="I17" s="31">
        <f>(C17+D17)-2*(G17)</f>
        <v>3.129999999999999</v>
      </c>
      <c r="J17" s="31">
        <f>(C17+D17+E17)-(3*G17)</f>
        <v>-24.270000000000003</v>
      </c>
      <c r="K17" s="31">
        <f>(C17+D17+E17+F17)-(4*G17)</f>
        <v>-51.67</v>
      </c>
      <c r="L17" s="31">
        <f t="shared" ref="L17:O19" si="36">POWER(10,H17)</f>
        <v>181.9700858609983</v>
      </c>
      <c r="M17" s="31">
        <f t="shared" si="36"/>
        <v>1348.9628825916516</v>
      </c>
      <c r="N17" s="31">
        <f t="shared" si="36"/>
        <v>5.3703179637024754E-25</v>
      </c>
      <c r="O17" s="31">
        <f t="shared" si="36"/>
        <v>2.1379620895021935E-52</v>
      </c>
      <c r="P17" s="31">
        <f>L17+M17+N17+O17</f>
        <v>1530.9329684526499</v>
      </c>
      <c r="Q17" s="31">
        <f>P17+1</f>
        <v>1531.9329684526499</v>
      </c>
      <c r="R17" s="32">
        <f>LOG10(Q17)</f>
        <v>3.1852397626412188</v>
      </c>
      <c r="S17" s="35">
        <f>B17-R17</f>
        <v>0.64976023735878119</v>
      </c>
      <c r="T17" s="96">
        <f>G17</f>
        <v>7.4</v>
      </c>
      <c r="U17" s="100" t="str">
        <f>A17</f>
        <v>HCQ</v>
      </c>
      <c r="V17" s="85"/>
      <c r="W17" s="86"/>
      <c r="X17" s="92"/>
      <c r="Y17" s="78"/>
      <c r="Z17" s="15"/>
      <c r="AA17" s="19">
        <f>POWER(10,AB17)</f>
        <v>139607.05719536328</v>
      </c>
      <c r="AB17">
        <f>(S17-S18)</f>
        <v>5.1449073726104704</v>
      </c>
      <c r="AC17" t="str">
        <f>A17</f>
        <v>HCQ</v>
      </c>
      <c r="AD17">
        <f>G17</f>
        <v>7.4</v>
      </c>
    </row>
    <row r="18" spans="1:30" ht="14" thickTop="1" thickBot="1">
      <c r="A18" s="21" t="s">
        <v>22</v>
      </c>
      <c r="B18" s="29">
        <v>3.835</v>
      </c>
      <c r="C18" s="29">
        <v>9.66</v>
      </c>
      <c r="D18" s="22">
        <v>8.27</v>
      </c>
      <c r="E18" s="22">
        <v>-20</v>
      </c>
      <c r="F18" s="22">
        <v>-20</v>
      </c>
      <c r="G18" s="22">
        <v>4.8</v>
      </c>
      <c r="H18" s="1">
        <f>(C18-G18)</f>
        <v>4.8600000000000003</v>
      </c>
      <c r="I18" s="1">
        <f>(C18+D18)-2*(G18)</f>
        <v>8.33</v>
      </c>
      <c r="J18" s="1">
        <f>(C18+D18+E18)-(3*G18)</f>
        <v>-16.47</v>
      </c>
      <c r="K18" s="1">
        <f>(C18+D18+E18+F18)-(4*G18)</f>
        <v>-41.269999999999996</v>
      </c>
      <c r="L18" s="1">
        <f t="shared" si="36"/>
        <v>72443.596007499116</v>
      </c>
      <c r="M18" s="1">
        <f t="shared" si="36"/>
        <v>213796208.95022365</v>
      </c>
      <c r="N18" s="1">
        <f t="shared" si="36"/>
        <v>3.388441561392029E-17</v>
      </c>
      <c r="O18" s="1">
        <f t="shared" si="36"/>
        <v>5.3703179637025076E-42</v>
      </c>
      <c r="P18" s="1">
        <f>L18+M18+N18+O18</f>
        <v>213868652.54623115</v>
      </c>
      <c r="Q18" s="1">
        <f>P18+1</f>
        <v>213868653.54623115</v>
      </c>
      <c r="R18" s="2">
        <f>LOG10(Q18)</f>
        <v>8.3301471352516891</v>
      </c>
      <c r="S18" s="34">
        <f>B18-R18</f>
        <v>-4.4951471352516892</v>
      </c>
      <c r="T18" s="94">
        <f>G18</f>
        <v>4.8</v>
      </c>
      <c r="U18" s="100" t="str">
        <f>A18</f>
        <v>HCQ</v>
      </c>
      <c r="V18" s="82">
        <f>LOG10(Z18)</f>
        <v>-4.4951471352516892</v>
      </c>
      <c r="W18" s="83">
        <f>LOG10(Y18)</f>
        <v>0.64976023735878141</v>
      </c>
      <c r="X18" s="92">
        <v>1.8979999999999999</v>
      </c>
      <c r="Y18" s="78">
        <f>(Z18*AA17)</f>
        <v>4.4643705786436882</v>
      </c>
      <c r="Z18" s="15">
        <f>POWER(10,S18)</f>
        <v>3.1978115349830339E-5</v>
      </c>
      <c r="AA18" s="19"/>
      <c r="AC18" t="str">
        <f>A18</f>
        <v>HCQ</v>
      </c>
      <c r="AD18">
        <f>G18</f>
        <v>4.8</v>
      </c>
    </row>
    <row r="19" spans="1:30" ht="14" thickTop="1" thickBot="1">
      <c r="A19" s="21" t="s">
        <v>21</v>
      </c>
      <c r="B19" s="29">
        <v>4.3499999999999996</v>
      </c>
      <c r="C19" s="58">
        <v>10.96</v>
      </c>
      <c r="D19" s="28">
        <v>8.4</v>
      </c>
      <c r="E19" s="22">
        <v>-20</v>
      </c>
      <c r="F19" s="22">
        <v>-20</v>
      </c>
      <c r="G19" s="22">
        <v>7.4</v>
      </c>
      <c r="H19" s="1">
        <f>(C19-G19)</f>
        <v>3.5600000000000005</v>
      </c>
      <c r="I19" s="1">
        <f>(C19+D19)-2*(G19)</f>
        <v>4.5599999999999987</v>
      </c>
      <c r="J19" s="1">
        <f>(C19+D19+E19)-(3*G19)</f>
        <v>-22.840000000000003</v>
      </c>
      <c r="K19" s="1">
        <f>(C19+D19+E19+F19)-(4*G19)</f>
        <v>-50.24</v>
      </c>
      <c r="L19" s="1">
        <f t="shared" si="36"/>
        <v>3630.7805477010188</v>
      </c>
      <c r="M19" s="1">
        <f t="shared" si="36"/>
        <v>36307.805477010035</v>
      </c>
      <c r="N19" s="1">
        <f t="shared" si="36"/>
        <v>1.4454397707459038E-23</v>
      </c>
      <c r="O19" s="1">
        <f t="shared" si="36"/>
        <v>5.7543993733714692E-51</v>
      </c>
      <c r="P19" s="1">
        <f>L19+M19+N19+O19</f>
        <v>39938.586024711054</v>
      </c>
      <c r="Q19" s="1">
        <f>P19+1</f>
        <v>39939.586024711054</v>
      </c>
      <c r="R19" s="2">
        <f>LOG10(Q19)</f>
        <v>4.6014035590796167</v>
      </c>
      <c r="S19" s="35">
        <f>B19-R19</f>
        <v>-0.25140355907961709</v>
      </c>
      <c r="T19" s="94">
        <f>G19</f>
        <v>7.4</v>
      </c>
      <c r="U19" s="100" t="str">
        <f>A19</f>
        <v>DECQ</v>
      </c>
      <c r="V19" s="20"/>
      <c r="W19" s="84"/>
      <c r="X19" s="92"/>
      <c r="Y19" s="78"/>
      <c r="Z19" s="15"/>
      <c r="AA19" s="19">
        <f>POWER(10,AB19)</f>
        <v>144113.78251595132</v>
      </c>
      <c r="AB19">
        <f>(S19-S20)</f>
        <v>5.1587055171387037</v>
      </c>
      <c r="AC19" t="str">
        <f t="shared" si="14"/>
        <v>DECQ</v>
      </c>
      <c r="AD19">
        <f t="shared" si="15"/>
        <v>7.4</v>
      </c>
    </row>
    <row r="20" spans="1:30" ht="14" thickTop="1" thickBot="1">
      <c r="A20" s="21" t="s">
        <v>21</v>
      </c>
      <c r="B20" s="29">
        <v>4.3499999999999996</v>
      </c>
      <c r="C20" s="58">
        <v>10.96</v>
      </c>
      <c r="D20" s="28">
        <v>8.4</v>
      </c>
      <c r="E20" s="28">
        <v>-20</v>
      </c>
      <c r="F20" s="28">
        <v>-20</v>
      </c>
      <c r="G20" s="22">
        <v>4.8</v>
      </c>
      <c r="H20" s="1">
        <f t="shared" si="23"/>
        <v>6.160000000000001</v>
      </c>
      <c r="I20" s="1">
        <f t="shared" si="24"/>
        <v>9.76</v>
      </c>
      <c r="J20" s="1">
        <f t="shared" si="25"/>
        <v>-15.04</v>
      </c>
      <c r="K20" s="1">
        <f t="shared" si="26"/>
        <v>-39.840000000000003</v>
      </c>
      <c r="L20" s="1">
        <f t="shared" si="27"/>
        <v>1445439.7707459324</v>
      </c>
      <c r="M20" s="1">
        <f t="shared" si="28"/>
        <v>5754399373.3715849</v>
      </c>
      <c r="N20" s="1">
        <f t="shared" si="29"/>
        <v>9.1201083935591129E-16</v>
      </c>
      <c r="O20" s="1">
        <f t="shared" si="30"/>
        <v>1.4454397707459024E-40</v>
      </c>
      <c r="P20" s="1">
        <f t="shared" si="31"/>
        <v>5755844813.1423311</v>
      </c>
      <c r="Q20" s="1">
        <f t="shared" si="9"/>
        <v>5755844814.1423311</v>
      </c>
      <c r="R20" s="2">
        <f t="shared" si="10"/>
        <v>9.7601090762183205</v>
      </c>
      <c r="S20" s="34">
        <f t="shared" si="32"/>
        <v>-5.4101090762183208</v>
      </c>
      <c r="T20" s="94">
        <f t="shared" si="33"/>
        <v>4.8</v>
      </c>
      <c r="U20" s="100" t="str">
        <f t="shared" si="34"/>
        <v>DECQ</v>
      </c>
      <c r="V20" s="82">
        <f>LOG10(Z20)</f>
        <v>-5.4101090762183217</v>
      </c>
      <c r="W20" s="83">
        <f>LOG10(Y20)</f>
        <v>-0.25140355907961731</v>
      </c>
      <c r="X20" s="92">
        <v>1.5640000000000001</v>
      </c>
      <c r="Y20" s="78">
        <f>(Z20*AA19)</f>
        <v>0.56052687606306562</v>
      </c>
      <c r="Z20" s="15">
        <f t="shared" si="35"/>
        <v>3.8894744574553333E-6</v>
      </c>
      <c r="AA20" s="19"/>
      <c r="AC20" t="str">
        <f t="shared" si="14"/>
        <v>DECQ</v>
      </c>
      <c r="AD20">
        <f t="shared" si="15"/>
        <v>4.8</v>
      </c>
    </row>
    <row r="21" spans="1:30" ht="14" thickTop="1" thickBot="1">
      <c r="A21" s="21" t="s">
        <v>23</v>
      </c>
      <c r="B21" s="29">
        <v>3.31</v>
      </c>
      <c r="C21" s="29">
        <v>8.7200000000000006</v>
      </c>
      <c r="D21" s="22">
        <v>7.53</v>
      </c>
      <c r="E21" s="28">
        <v>-20</v>
      </c>
      <c r="F21" s="28">
        <v>-20</v>
      </c>
      <c r="G21" s="22">
        <v>7.4</v>
      </c>
      <c r="H21" s="1">
        <f t="shared" si="23"/>
        <v>1.3200000000000003</v>
      </c>
      <c r="I21" s="1">
        <f t="shared" si="24"/>
        <v>1.4499999999999993</v>
      </c>
      <c r="J21" s="1">
        <f t="shared" si="25"/>
        <v>-25.950000000000003</v>
      </c>
      <c r="K21" s="1">
        <f t="shared" si="26"/>
        <v>-53.35</v>
      </c>
      <c r="L21" s="1">
        <f t="shared" si="27"/>
        <v>20.892961308540418</v>
      </c>
      <c r="M21" s="1">
        <f t="shared" si="28"/>
        <v>28.183829312644498</v>
      </c>
      <c r="N21" s="1">
        <f t="shared" si="29"/>
        <v>1.1220184543019466E-26</v>
      </c>
      <c r="O21" s="1">
        <f t="shared" si="30"/>
        <v>4.4668359215095595E-54</v>
      </c>
      <c r="P21" s="1">
        <f t="shared" si="31"/>
        <v>49.076790621184912</v>
      </c>
      <c r="Q21" s="1">
        <f t="shared" si="9"/>
        <v>50.076790621184912</v>
      </c>
      <c r="R21" s="2">
        <f t="shared" si="10"/>
        <v>1.6996364875311871</v>
      </c>
      <c r="S21" s="35">
        <f t="shared" si="32"/>
        <v>1.6103635124688129</v>
      </c>
      <c r="T21" s="94">
        <f t="shared" si="33"/>
        <v>7.4</v>
      </c>
      <c r="U21" s="100" t="str">
        <f t="shared" si="34"/>
        <v>DAQ</v>
      </c>
      <c r="V21" s="20"/>
      <c r="W21" s="84"/>
      <c r="X21" s="92"/>
      <c r="Y21" s="78"/>
      <c r="Z21" s="15"/>
      <c r="AA21" s="19">
        <f>POWER(10,AB21)</f>
        <v>89365.842013994072</v>
      </c>
      <c r="AB21">
        <f>(S21-S22)</f>
        <v>4.9511715516866674</v>
      </c>
      <c r="AC21" t="str">
        <f t="shared" si="14"/>
        <v>DAQ</v>
      </c>
      <c r="AD21">
        <f t="shared" si="15"/>
        <v>7.4</v>
      </c>
    </row>
    <row r="22" spans="1:30" ht="14" thickTop="1" thickBot="1">
      <c r="A22" s="21" t="s">
        <v>23</v>
      </c>
      <c r="B22" s="29">
        <v>3.31</v>
      </c>
      <c r="C22" s="29">
        <v>8.7200000000000006</v>
      </c>
      <c r="D22" s="22">
        <v>7.53</v>
      </c>
      <c r="E22" s="22">
        <v>-20</v>
      </c>
      <c r="F22" s="22">
        <v>-20</v>
      </c>
      <c r="G22" s="22">
        <v>4.8</v>
      </c>
      <c r="H22" s="1">
        <f t="shared" si="23"/>
        <v>3.9200000000000008</v>
      </c>
      <c r="I22" s="1">
        <f t="shared" si="24"/>
        <v>6.65</v>
      </c>
      <c r="J22" s="1">
        <f t="shared" si="25"/>
        <v>-18.149999999999999</v>
      </c>
      <c r="K22" s="1">
        <f t="shared" si="26"/>
        <v>-42.95</v>
      </c>
      <c r="L22" s="1">
        <f t="shared" si="27"/>
        <v>8317.6377110267385</v>
      </c>
      <c r="M22" s="1">
        <f t="shared" si="28"/>
        <v>4466835.9215096412</v>
      </c>
      <c r="N22" s="1">
        <f t="shared" si="29"/>
        <v>7.0794578438413999E-19</v>
      </c>
      <c r="O22" s="1">
        <f t="shared" si="30"/>
        <v>1.1220184543019456E-43</v>
      </c>
      <c r="P22" s="1">
        <f t="shared" si="31"/>
        <v>4475153.5592206679</v>
      </c>
      <c r="Q22" s="1">
        <f t="shared" si="9"/>
        <v>4475154.5592206679</v>
      </c>
      <c r="R22" s="2">
        <f t="shared" si="10"/>
        <v>6.6508080392178544</v>
      </c>
      <c r="S22" s="34">
        <f t="shared" si="32"/>
        <v>-3.3408080392178543</v>
      </c>
      <c r="T22" s="94">
        <f t="shared" si="33"/>
        <v>4.8</v>
      </c>
      <c r="U22" s="100" t="str">
        <f t="shared" si="34"/>
        <v>DAQ</v>
      </c>
      <c r="V22" s="82">
        <f>LOG10(Z22)</f>
        <v>-3.3408080392178547</v>
      </c>
      <c r="W22" s="83">
        <f>LOG10(Y22)</f>
        <v>1.6103635124688132</v>
      </c>
      <c r="X22" s="92">
        <v>0.73199999999999998</v>
      </c>
      <c r="Y22" s="78">
        <f>(Z22*AA21)</f>
        <v>40.772140533418629</v>
      </c>
      <c r="Z22" s="15">
        <f t="shared" si="35"/>
        <v>4.5623853157489405E-4</v>
      </c>
      <c r="AA22" s="19"/>
      <c r="AC22" t="str">
        <f t="shared" si="14"/>
        <v>DAQ</v>
      </c>
      <c r="AD22">
        <f t="shared" si="15"/>
        <v>4.8</v>
      </c>
    </row>
    <row r="23" spans="1:30" ht="14" thickTop="1" thickBot="1">
      <c r="A23" s="21" t="s">
        <v>24</v>
      </c>
      <c r="B23" s="29">
        <v>4.26</v>
      </c>
      <c r="C23" s="29">
        <v>8.66</v>
      </c>
      <c r="D23" s="22">
        <v>7.05</v>
      </c>
      <c r="E23" s="22">
        <v>-20</v>
      </c>
      <c r="F23" s="22">
        <v>-20</v>
      </c>
      <c r="G23" s="22">
        <v>7.4</v>
      </c>
      <c r="H23" s="1">
        <f t="shared" si="23"/>
        <v>1.2599999999999998</v>
      </c>
      <c r="I23" s="1">
        <f t="shared" si="24"/>
        <v>0.91000000000000014</v>
      </c>
      <c r="J23" s="1">
        <f t="shared" si="25"/>
        <v>-26.490000000000002</v>
      </c>
      <c r="K23" s="1">
        <f t="shared" si="26"/>
        <v>-53.89</v>
      </c>
      <c r="L23" s="1">
        <f t="shared" si="27"/>
        <v>18.197008586099834</v>
      </c>
      <c r="M23" s="1">
        <f t="shared" si="28"/>
        <v>8.1283051616409985</v>
      </c>
      <c r="N23" s="1">
        <f t="shared" si="29"/>
        <v>3.2359365692962509E-27</v>
      </c>
      <c r="O23" s="1">
        <f t="shared" si="30"/>
        <v>1.2882495516931196E-54</v>
      </c>
      <c r="P23" s="1">
        <f t="shared" si="31"/>
        <v>26.325313747740832</v>
      </c>
      <c r="Q23" s="1">
        <f t="shared" si="9"/>
        <v>27.325313747740832</v>
      </c>
      <c r="R23" s="2">
        <f t="shared" si="10"/>
        <v>1.4365651571955846</v>
      </c>
      <c r="S23" s="35">
        <f t="shared" si="32"/>
        <v>2.8234348428044154</v>
      </c>
      <c r="T23" s="94">
        <f t="shared" si="33"/>
        <v>7.4</v>
      </c>
      <c r="U23" s="100" t="str">
        <f t="shared" si="34"/>
        <v>AQ</v>
      </c>
      <c r="V23" s="20"/>
      <c r="W23" s="84"/>
      <c r="X23" s="92"/>
      <c r="Y23" s="78"/>
      <c r="Z23" s="15"/>
      <c r="AA23" s="19">
        <f>POWER(10,AB23)</f>
        <v>47410.065379432141</v>
      </c>
      <c r="AB23">
        <f>(S23-S24)</f>
        <v>4.6758705542201806</v>
      </c>
      <c r="AC23" t="str">
        <f t="shared" si="14"/>
        <v>AQ</v>
      </c>
      <c r="AD23">
        <f t="shared" si="15"/>
        <v>7.4</v>
      </c>
    </row>
    <row r="24" spans="1:30" ht="14" thickTop="1" thickBot="1">
      <c r="A24" s="21" t="s">
        <v>24</v>
      </c>
      <c r="B24" s="30">
        <v>4.26</v>
      </c>
      <c r="C24" s="30">
        <v>8.66</v>
      </c>
      <c r="D24" s="22">
        <v>7.05</v>
      </c>
      <c r="E24" s="22">
        <v>-20</v>
      </c>
      <c r="F24" s="22">
        <v>-20</v>
      </c>
      <c r="G24" s="22">
        <v>4.8</v>
      </c>
      <c r="H24" s="1">
        <f t="shared" si="23"/>
        <v>3.8600000000000003</v>
      </c>
      <c r="I24" s="1">
        <f t="shared" si="24"/>
        <v>6.1100000000000012</v>
      </c>
      <c r="J24" s="1">
        <f t="shared" si="25"/>
        <v>-18.689999999999998</v>
      </c>
      <c r="K24" s="1">
        <f t="shared" si="26"/>
        <v>-43.489999999999995</v>
      </c>
      <c r="L24" s="1">
        <f t="shared" si="27"/>
        <v>7244.3596007499164</v>
      </c>
      <c r="M24" s="1">
        <f t="shared" si="28"/>
        <v>1288249.5516931389</v>
      </c>
      <c r="N24" s="1">
        <f t="shared" si="29"/>
        <v>2.0417379446695312E-19</v>
      </c>
      <c r="O24" s="1">
        <f t="shared" si="30"/>
        <v>3.2359365692962932E-44</v>
      </c>
      <c r="P24" s="1">
        <f t="shared" si="31"/>
        <v>1295493.9112938889</v>
      </c>
      <c r="Q24" s="1">
        <f t="shared" si="9"/>
        <v>1295494.9112938889</v>
      </c>
      <c r="R24" s="2">
        <f t="shared" si="10"/>
        <v>6.112435711415765</v>
      </c>
      <c r="S24" s="34">
        <f t="shared" si="32"/>
        <v>-1.8524357114157652</v>
      </c>
      <c r="T24" s="94">
        <f t="shared" si="33"/>
        <v>4.8</v>
      </c>
      <c r="U24" s="100" t="str">
        <f t="shared" si="34"/>
        <v>AQ</v>
      </c>
      <c r="V24" s="82">
        <f>LOG10(Z24)</f>
        <v>-1.8524357114157655</v>
      </c>
      <c r="W24" s="83">
        <f>LOG10(Y24)</f>
        <v>2.8234348428044154</v>
      </c>
      <c r="X24" s="92">
        <v>0.29699999999999999</v>
      </c>
      <c r="Y24" s="78">
        <f>(Z24*AA23)</f>
        <v>665.93960289309746</v>
      </c>
      <c r="Z24" s="15">
        <f t="shared" si="35"/>
        <v>1.4046375966020106E-2</v>
      </c>
      <c r="AA24" s="19"/>
      <c r="AC24" t="str">
        <f t="shared" si="14"/>
        <v>AQ</v>
      </c>
      <c r="AD24">
        <f t="shared" si="15"/>
        <v>4.8</v>
      </c>
    </row>
    <row r="25" spans="1:30" ht="14" thickTop="1" thickBot="1">
      <c r="A25" s="23" t="s">
        <v>48</v>
      </c>
      <c r="B25" s="30">
        <v>4.8499999999999996</v>
      </c>
      <c r="C25" s="30">
        <v>10.47</v>
      </c>
      <c r="D25" s="22">
        <v>7.12</v>
      </c>
      <c r="E25" s="22">
        <v>-20</v>
      </c>
      <c r="F25" s="22">
        <v>-20</v>
      </c>
      <c r="G25" s="22">
        <v>7.4</v>
      </c>
      <c r="H25" s="1">
        <f t="shared" si="23"/>
        <v>3.0700000000000003</v>
      </c>
      <c r="I25" s="1">
        <f t="shared" si="24"/>
        <v>2.7899999999999991</v>
      </c>
      <c r="J25" s="1">
        <f t="shared" si="25"/>
        <v>-24.610000000000003</v>
      </c>
      <c r="K25" s="1">
        <f t="shared" si="26"/>
        <v>-52.010000000000005</v>
      </c>
      <c r="L25" s="1">
        <f t="shared" si="27"/>
        <v>1174.8975549395316</v>
      </c>
      <c r="M25" s="1">
        <f t="shared" si="28"/>
        <v>616.59500186148102</v>
      </c>
      <c r="N25" s="1">
        <f t="shared" si="29"/>
        <v>2.4547089156849968E-25</v>
      </c>
      <c r="O25" s="1">
        <f t="shared" si="30"/>
        <v>9.7723722095578243E-53</v>
      </c>
      <c r="P25" s="1">
        <f t="shared" si="31"/>
        <v>1791.4925568010126</v>
      </c>
      <c r="Q25" s="1">
        <f t="shared" si="9"/>
        <v>1792.4925568010126</v>
      </c>
      <c r="R25" s="2">
        <f t="shared" si="10"/>
        <v>3.2534573609663595</v>
      </c>
      <c r="S25" s="35">
        <f t="shared" si="32"/>
        <v>1.5965426390336401</v>
      </c>
      <c r="T25" s="94">
        <f t="shared" si="33"/>
        <v>7.4</v>
      </c>
      <c r="U25" s="100" t="str">
        <f t="shared" si="34"/>
        <v>ATB</v>
      </c>
      <c r="V25" s="20"/>
      <c r="W25" s="84"/>
      <c r="X25" s="92"/>
      <c r="Y25" s="78"/>
      <c r="Z25" s="15"/>
      <c r="AA25" s="19">
        <f>POWER(10,AB25)</f>
        <v>54779.283665259209</v>
      </c>
      <c r="AB25">
        <f>(S25-S26)</f>
        <v>4.7386163487967448</v>
      </c>
      <c r="AC25" t="str">
        <f t="shared" ref="AC25:AC26" si="37">A25</f>
        <v>ATB</v>
      </c>
      <c r="AD25">
        <f t="shared" si="15"/>
        <v>7.4</v>
      </c>
    </row>
    <row r="26" spans="1:30" ht="14" thickTop="1" thickBot="1">
      <c r="A26" s="23" t="s">
        <v>48</v>
      </c>
      <c r="B26" s="30">
        <v>4.8499999999999996</v>
      </c>
      <c r="C26" s="22">
        <v>10.47</v>
      </c>
      <c r="D26" s="22">
        <v>7.12</v>
      </c>
      <c r="E26" s="22">
        <v>-20</v>
      </c>
      <c r="F26" s="22">
        <v>-20</v>
      </c>
      <c r="G26" s="22">
        <v>4.8</v>
      </c>
      <c r="H26" s="1">
        <f t="shared" si="23"/>
        <v>5.6700000000000008</v>
      </c>
      <c r="I26" s="1">
        <f t="shared" si="24"/>
        <v>7.99</v>
      </c>
      <c r="J26" s="1">
        <f t="shared" si="25"/>
        <v>-16.809999999999999</v>
      </c>
      <c r="K26" s="1">
        <f t="shared" si="26"/>
        <v>-41.61</v>
      </c>
      <c r="L26" s="1">
        <f t="shared" si="27"/>
        <v>467735.14128719945</v>
      </c>
      <c r="M26" s="1">
        <f t="shared" si="28"/>
        <v>97723722.095581248</v>
      </c>
      <c r="N26" s="1">
        <f t="shared" si="29"/>
        <v>1.5488166189124769E-17</v>
      </c>
      <c r="O26" s="1">
        <f t="shared" si="30"/>
        <v>2.4547089156849944E-42</v>
      </c>
      <c r="P26" s="1">
        <f t="shared" si="31"/>
        <v>98191457.236868441</v>
      </c>
      <c r="Q26" s="1">
        <f t="shared" si="9"/>
        <v>98191458.236868441</v>
      </c>
      <c r="R26" s="2">
        <f t="shared" si="10"/>
        <v>7.9920737097631047</v>
      </c>
      <c r="S26" s="34">
        <f t="shared" si="32"/>
        <v>-3.1420737097631051</v>
      </c>
      <c r="T26" s="94">
        <f t="shared" si="33"/>
        <v>4.8</v>
      </c>
      <c r="U26" s="100" t="str">
        <f t="shared" si="34"/>
        <v>ATB</v>
      </c>
      <c r="V26" s="82">
        <f>LOG10(Z26)</f>
        <v>-3.1420737097631051</v>
      </c>
      <c r="W26" s="83">
        <f>LOG10(Y26)</f>
        <v>1.5965426390336397</v>
      </c>
      <c r="X26" s="92">
        <v>0.68200000000000005</v>
      </c>
      <c r="Y26" s="78">
        <f>(Z26*AA25)</f>
        <v>39.495047368429724</v>
      </c>
      <c r="Z26" s="15">
        <f t="shared" si="35"/>
        <v>7.2098510104244605E-4</v>
      </c>
      <c r="AA26" s="19"/>
      <c r="AC26" t="str">
        <f t="shared" si="37"/>
        <v>ATB</v>
      </c>
      <c r="AD26">
        <f t="shared" si="15"/>
        <v>4.8</v>
      </c>
    </row>
    <row r="27" spans="1:30" ht="14" thickTop="1" thickBot="1">
      <c r="A27" s="23" t="s">
        <v>42</v>
      </c>
      <c r="B27" s="22">
        <v>5.15</v>
      </c>
      <c r="C27" s="22">
        <v>10.15</v>
      </c>
      <c r="D27" s="22">
        <v>7.28</v>
      </c>
      <c r="E27" s="22">
        <v>-20</v>
      </c>
      <c r="F27" s="22">
        <v>-20</v>
      </c>
      <c r="G27" s="22">
        <v>7.4</v>
      </c>
      <c r="H27" s="31">
        <f>(C27-G27)</f>
        <v>2.75</v>
      </c>
      <c r="I27" s="31">
        <f>(C27+D27)-2*(G27)</f>
        <v>2.629999999999999</v>
      </c>
      <c r="J27" s="31">
        <f>(C27+D27+E27)-(3*G27)</f>
        <v>-24.770000000000003</v>
      </c>
      <c r="K27" s="31">
        <f>(C27+D27+E27+F27)-(4*G27)</f>
        <v>-52.17</v>
      </c>
      <c r="L27" s="31">
        <f t="shared" ref="L27:O30" si="38">POWER(10,H27)</f>
        <v>562.34132519034927</v>
      </c>
      <c r="M27" s="31">
        <f t="shared" si="38"/>
        <v>426.5795188015918</v>
      </c>
      <c r="N27" s="31">
        <f t="shared" si="38"/>
        <v>1.698243652461724E-25</v>
      </c>
      <c r="O27" s="31">
        <f t="shared" si="38"/>
        <v>6.760829753919728E-53</v>
      </c>
      <c r="P27" s="31">
        <f>L27+M27+N27+O27</f>
        <v>988.92084399194107</v>
      </c>
      <c r="Q27" s="31">
        <f>P27+1</f>
        <v>989.92084399194107</v>
      </c>
      <c r="R27" s="32">
        <f>LOG10(Q27)</f>
        <v>2.9956004689491667</v>
      </c>
      <c r="S27" s="35">
        <f>B27-R27</f>
        <v>2.1543995310508337</v>
      </c>
      <c r="T27" s="97">
        <v>7.4</v>
      </c>
      <c r="U27" s="101" t="s">
        <v>42</v>
      </c>
      <c r="V27" s="87"/>
      <c r="W27" s="88"/>
      <c r="X27" s="92"/>
      <c r="Y27" s="78"/>
      <c r="Z27" s="15"/>
      <c r="AA27" s="19">
        <f>POWER(10,AB27)</f>
        <v>68522.822874924153</v>
      </c>
      <c r="AB27">
        <f>(S27-S28)</f>
        <v>4.8358352459127065</v>
      </c>
      <c r="AC27" t="str">
        <f>A27</f>
        <v>SC</v>
      </c>
      <c r="AD27">
        <f>G27</f>
        <v>7.4</v>
      </c>
    </row>
    <row r="28" spans="1:30" ht="14" thickTop="1" thickBot="1">
      <c r="A28" s="23" t="s">
        <v>42</v>
      </c>
      <c r="B28" s="22">
        <v>5.15</v>
      </c>
      <c r="C28" s="22">
        <v>10.15</v>
      </c>
      <c r="D28" s="22">
        <v>7.28</v>
      </c>
      <c r="E28" s="22">
        <v>-20</v>
      </c>
      <c r="F28" s="22">
        <v>-20</v>
      </c>
      <c r="G28" s="22">
        <v>4.8</v>
      </c>
      <c r="H28" s="31">
        <f>(C28-G28)</f>
        <v>5.3500000000000005</v>
      </c>
      <c r="I28" s="31">
        <f>(C28+D28)-2*(G28)</f>
        <v>7.83</v>
      </c>
      <c r="J28" s="31">
        <f>(C28+D28+E28)-(3*G28)</f>
        <v>-16.97</v>
      </c>
      <c r="K28" s="31">
        <f>(C28+D28+E28+F28)-(4*G28)</f>
        <v>-41.769999999999996</v>
      </c>
      <c r="L28" s="31">
        <f t="shared" si="38"/>
        <v>223872.11385683445</v>
      </c>
      <c r="M28" s="31">
        <f t="shared" si="38"/>
        <v>67608297.539198399</v>
      </c>
      <c r="N28" s="31">
        <f t="shared" si="38"/>
        <v>1.071519305237605E-17</v>
      </c>
      <c r="O28" s="31">
        <f t="shared" si="38"/>
        <v>1.6982436524617465E-42</v>
      </c>
      <c r="P28" s="31">
        <f>L28+M28+N28+O28</f>
        <v>67832169.653055236</v>
      </c>
      <c r="Q28" s="31">
        <f>P28+1</f>
        <v>67832170.653055236</v>
      </c>
      <c r="R28" s="32">
        <f>LOG10(Q28)</f>
        <v>7.8314357148618736</v>
      </c>
      <c r="S28" s="34">
        <f>B28-R28</f>
        <v>-2.6814357148618733</v>
      </c>
      <c r="T28" s="97">
        <v>4.8</v>
      </c>
      <c r="U28" s="101" t="s">
        <v>42</v>
      </c>
      <c r="V28" s="82">
        <f>LOG10(Z28)</f>
        <v>-2.6814357148618733</v>
      </c>
      <c r="W28" s="83">
        <f>LOG10(Y28)</f>
        <v>2.1543995310508337</v>
      </c>
      <c r="X28" s="92">
        <v>0.376</v>
      </c>
      <c r="Y28" s="78">
        <f>(Z28*AA27)</f>
        <v>142.69196907972719</v>
      </c>
      <c r="Z28" s="15">
        <f>POWER(10,S28)</f>
        <v>2.0824006235146677E-3</v>
      </c>
      <c r="AA28" s="19"/>
      <c r="AC28" t="str">
        <f>A28</f>
        <v>SC</v>
      </c>
      <c r="AD28">
        <f>G28</f>
        <v>4.8</v>
      </c>
    </row>
    <row r="29" spans="1:30" ht="14" thickTop="1" thickBot="1">
      <c r="A29" s="23" t="s">
        <v>26</v>
      </c>
      <c r="B29" s="30">
        <v>6.45</v>
      </c>
      <c r="C29" s="30">
        <v>10.29</v>
      </c>
      <c r="D29" s="22">
        <v>5.57</v>
      </c>
      <c r="E29" s="22">
        <v>-20</v>
      </c>
      <c r="F29" s="22">
        <v>-20</v>
      </c>
      <c r="G29" s="22">
        <v>7.4</v>
      </c>
      <c r="H29" s="1">
        <f>(C29-G29)</f>
        <v>2.8899999999999988</v>
      </c>
      <c r="I29" s="1">
        <f>(C29+D29)-2*(G29)</f>
        <v>1.0599999999999987</v>
      </c>
      <c r="J29" s="1">
        <f>(C29+D29+E29)-(3*G29)</f>
        <v>-26.340000000000003</v>
      </c>
      <c r="K29" s="1">
        <f>(C29+D29+E29+F29)-(4*G29)</f>
        <v>-53.74</v>
      </c>
      <c r="L29" s="1">
        <f t="shared" si="38"/>
        <v>776.24711662869026</v>
      </c>
      <c r="M29" s="1">
        <f t="shared" si="38"/>
        <v>11.481536214968799</v>
      </c>
      <c r="N29" s="1">
        <f t="shared" si="38"/>
        <v>4.5708818961486993E-27</v>
      </c>
      <c r="O29" s="1">
        <f t="shared" si="38"/>
        <v>1.8197008586099609E-54</v>
      </c>
      <c r="P29" s="1">
        <f>L29+M29+N29+O29</f>
        <v>787.72865284365912</v>
      </c>
      <c r="Q29" s="1">
        <f>P29+1</f>
        <v>788.72865284365912</v>
      </c>
      <c r="R29" s="2">
        <f>LOG10(Q29)</f>
        <v>2.8969276181125236</v>
      </c>
      <c r="S29" s="35">
        <f>B29-R29</f>
        <v>3.5530723818874765</v>
      </c>
      <c r="T29" s="94">
        <f>G29</f>
        <v>7.4</v>
      </c>
      <c r="U29" s="100" t="str">
        <f>A29</f>
        <v>PH203</v>
      </c>
      <c r="V29" s="20"/>
      <c r="W29" s="84"/>
      <c r="X29" s="92"/>
      <c r="Y29" s="78"/>
      <c r="Z29" s="15"/>
      <c r="AA29" s="16">
        <f>POWER(10,AB29)</f>
        <v>2698.9401160798166</v>
      </c>
      <c r="AB29">
        <f>(S29-S30)</f>
        <v>3.4311932485636998</v>
      </c>
      <c r="AC29" t="str">
        <f>A29</f>
        <v>PH203</v>
      </c>
      <c r="AD29">
        <f>G29</f>
        <v>7.4</v>
      </c>
    </row>
    <row r="30" spans="1:30" ht="14" thickTop="1" thickBot="1">
      <c r="A30" s="59" t="s">
        <v>26</v>
      </c>
      <c r="B30" s="60">
        <v>6.45</v>
      </c>
      <c r="C30" s="60">
        <v>10.29</v>
      </c>
      <c r="D30" s="61">
        <v>5.57</v>
      </c>
      <c r="E30" s="61">
        <v>-20</v>
      </c>
      <c r="F30" s="61">
        <v>-20</v>
      </c>
      <c r="G30" s="61">
        <v>4.8</v>
      </c>
      <c r="H30" s="36">
        <f>(C30-G30)</f>
        <v>5.4899999999999993</v>
      </c>
      <c r="I30" s="36">
        <f>(C30+D30)-2*(G30)</f>
        <v>6.26</v>
      </c>
      <c r="J30" s="36">
        <f>(C30+D30+E30)-(3*G30)</f>
        <v>-18.54</v>
      </c>
      <c r="K30" s="36">
        <f>(C30+D30+E30+F30)-(4*G30)</f>
        <v>-43.34</v>
      </c>
      <c r="L30" s="36">
        <f t="shared" si="38"/>
        <v>309029.54325135879</v>
      </c>
      <c r="M30" s="36">
        <f t="shared" si="38"/>
        <v>1819700.8586099846</v>
      </c>
      <c r="N30" s="36">
        <f t="shared" si="38"/>
        <v>2.8840315031266044E-19</v>
      </c>
      <c r="O30" s="36">
        <f t="shared" si="38"/>
        <v>4.5708818961486944E-44</v>
      </c>
      <c r="P30" s="36">
        <f>L30+M30+N30+O30</f>
        <v>2128730.4018613435</v>
      </c>
      <c r="Q30" s="36">
        <f>P30+1</f>
        <v>2128731.4018613435</v>
      </c>
      <c r="R30" s="37">
        <f>LOG10(Q30)</f>
        <v>6.3281208666762234</v>
      </c>
      <c r="S30" s="38">
        <f>B30-R30</f>
        <v>0.12187913332377676</v>
      </c>
      <c r="T30" s="98">
        <f>G30</f>
        <v>4.8</v>
      </c>
      <c r="U30" s="102" t="str">
        <f>A30</f>
        <v>PH203</v>
      </c>
      <c r="V30" s="89">
        <f>LOG10(Z30)</f>
        <v>0.12187913332377677</v>
      </c>
      <c r="W30" s="90">
        <f>LOG10(Y30)</f>
        <v>3.553072381887477</v>
      </c>
      <c r="X30" s="93">
        <v>0.193</v>
      </c>
      <c r="Y30" s="78">
        <f>(Z30*AA29)</f>
        <v>3573.323881544231</v>
      </c>
      <c r="Z30" s="15">
        <f>POWER(10,S30)</f>
        <v>1.3239730145381841</v>
      </c>
      <c r="AA30" s="16"/>
      <c r="AC30" t="str">
        <f>A30</f>
        <v>PH203</v>
      </c>
      <c r="AD30">
        <f>G30</f>
        <v>4.8</v>
      </c>
    </row>
    <row r="31" spans="1:30" ht="14" thickTop="1" thickBot="1">
      <c r="A31" s="62" t="s">
        <v>38</v>
      </c>
      <c r="B31" s="63" t="s">
        <v>1</v>
      </c>
      <c r="C31" s="63" t="s">
        <v>2</v>
      </c>
      <c r="D31" s="63" t="s">
        <v>47</v>
      </c>
      <c r="E31" s="63" t="s">
        <v>4</v>
      </c>
      <c r="F31" s="64" t="s">
        <v>5</v>
      </c>
      <c r="G31" s="65" t="s">
        <v>6</v>
      </c>
      <c r="H31" s="39" t="s">
        <v>7</v>
      </c>
      <c r="I31" s="39" t="s">
        <v>8</v>
      </c>
      <c r="J31" s="39" t="s">
        <v>9</v>
      </c>
      <c r="K31" s="39" t="s">
        <v>10</v>
      </c>
      <c r="L31" s="39" t="s">
        <v>11</v>
      </c>
      <c r="M31" s="39" t="s">
        <v>12</v>
      </c>
      <c r="N31" s="39" t="s">
        <v>13</v>
      </c>
      <c r="O31" s="39" t="s">
        <v>14</v>
      </c>
      <c r="P31" s="39" t="s">
        <v>15</v>
      </c>
      <c r="Q31" s="39">
        <v>1</v>
      </c>
      <c r="R31" s="40" t="s">
        <v>16</v>
      </c>
      <c r="S31" s="3" t="s">
        <v>17</v>
      </c>
      <c r="T31" s="95" t="s">
        <v>6</v>
      </c>
      <c r="U31" s="41" t="s">
        <v>38</v>
      </c>
      <c r="V31" s="42" t="s">
        <v>46</v>
      </c>
      <c r="W31" s="43" t="s">
        <v>46</v>
      </c>
      <c r="X31" s="55"/>
      <c r="Y31" s="76" t="s">
        <v>43</v>
      </c>
      <c r="Z31" s="42" t="s">
        <v>37</v>
      </c>
      <c r="AA31" s="44" t="s">
        <v>35</v>
      </c>
      <c r="AB31" s="42" t="s">
        <v>36</v>
      </c>
      <c r="AC31" s="45" t="str">
        <f t="shared" ref="AC31" si="39">A31</f>
        <v>drug</v>
      </c>
      <c r="AD31" s="46" t="s">
        <v>6</v>
      </c>
    </row>
    <row r="32" spans="1:30" ht="14" thickTop="1" thickBot="1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"/>
      <c r="T32" s="94"/>
      <c r="U32" s="4"/>
      <c r="V32" s="43" t="s">
        <v>45</v>
      </c>
      <c r="W32" s="43" t="s">
        <v>40</v>
      </c>
      <c r="X32" s="54" t="s">
        <v>49</v>
      </c>
      <c r="Y32" s="79"/>
      <c r="Z32" s="48"/>
      <c r="AA32" s="48"/>
      <c r="AB32" s="48"/>
      <c r="AC32" s="48"/>
      <c r="AD32" s="49"/>
    </row>
    <row r="33" spans="1:30" ht="14" thickTop="1" thickBot="1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4"/>
      <c r="T33" s="94"/>
      <c r="U33" s="4"/>
      <c r="V33" s="34" t="s">
        <v>52</v>
      </c>
      <c r="W33" s="53" t="s">
        <v>51</v>
      </c>
      <c r="X33" s="54" t="s">
        <v>50</v>
      </c>
      <c r="Y33" s="79"/>
      <c r="Z33" s="51"/>
      <c r="AA33" s="51"/>
      <c r="AB33" s="51"/>
      <c r="AC33" s="51"/>
      <c r="AD33" s="52"/>
    </row>
    <row r="34" spans="1:30" ht="13" thickTop="1"/>
    <row r="40" spans="1:30">
      <c r="N40" s="5" t="s">
        <v>54</v>
      </c>
    </row>
  </sheetData>
  <phoneticPr fontId="3" type="noConversion"/>
  <pageMargins left="0.25" right="0.25" top="0.75" bottom="0.75" header="0.3" footer="0.3"/>
  <pageSetup paperSize="9" scale="4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baseColWidth="10" defaultColWidth="8.83203125" defaultRowHeight="12" x14ac:dyDescent="0"/>
  <cols>
    <col min="1" max="1" width="1.1640625" customWidth="1"/>
    <col min="2" max="2" width="64.5" customWidth="1"/>
    <col min="3" max="3" width="1.5" customWidth="1"/>
    <col min="4" max="4" width="5.5" customWidth="1"/>
    <col min="5" max="6" width="16" customWidth="1"/>
  </cols>
  <sheetData>
    <row r="1" spans="2:6">
      <c r="B1" s="7" t="s">
        <v>27</v>
      </c>
      <c r="C1" s="7"/>
      <c r="D1" s="11"/>
      <c r="E1" s="11"/>
      <c r="F1" s="11"/>
    </row>
    <row r="2" spans="2:6">
      <c r="B2" s="7" t="s">
        <v>28</v>
      </c>
      <c r="C2" s="7"/>
      <c r="D2" s="11"/>
      <c r="E2" s="11"/>
      <c r="F2" s="11"/>
    </row>
    <row r="3" spans="2:6">
      <c r="B3" s="8"/>
      <c r="C3" s="8"/>
      <c r="D3" s="12"/>
      <c r="E3" s="12"/>
      <c r="F3" s="12"/>
    </row>
    <row r="4" spans="2:6" ht="24">
      <c r="B4" s="8" t="s">
        <v>29</v>
      </c>
      <c r="C4" s="8"/>
      <c r="D4" s="12"/>
      <c r="E4" s="12"/>
      <c r="F4" s="12"/>
    </row>
    <row r="5" spans="2:6">
      <c r="B5" s="8"/>
      <c r="C5" s="8"/>
      <c r="D5" s="12"/>
      <c r="E5" s="12"/>
      <c r="F5" s="12"/>
    </row>
    <row r="6" spans="2:6">
      <c r="B6" s="7" t="s">
        <v>30</v>
      </c>
      <c r="C6" s="7"/>
      <c r="D6" s="11"/>
      <c r="E6" s="11" t="s">
        <v>31</v>
      </c>
      <c r="F6" s="11" t="s">
        <v>32</v>
      </c>
    </row>
    <row r="7" spans="2:6" ht="13" thickBot="1">
      <c r="B7" s="8"/>
      <c r="C7" s="8"/>
      <c r="D7" s="12"/>
      <c r="E7" s="12"/>
      <c r="F7" s="12"/>
    </row>
    <row r="8" spans="2:6" ht="25" thickBot="1">
      <c r="B8" s="9" t="s">
        <v>33</v>
      </c>
      <c r="C8" s="10"/>
      <c r="D8" s="13"/>
      <c r="E8" s="13">
        <v>11</v>
      </c>
      <c r="F8" s="14" t="s">
        <v>34</v>
      </c>
    </row>
    <row r="9" spans="2:6">
      <c r="B9" s="8"/>
      <c r="C9" s="8"/>
      <c r="D9" s="12"/>
      <c r="E9" s="12"/>
      <c r="F9" s="1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Compatibility Report</vt:lpstr>
    </vt:vector>
  </TitlesOfParts>
  <Company>LSHTM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Warhurst</dc:creator>
  <cp:lastModifiedBy>saki Raheem</cp:lastModifiedBy>
  <cp:lastPrinted>2016-04-15T07:05:10Z</cp:lastPrinted>
  <dcterms:created xsi:type="dcterms:W3CDTF">2006-12-21T09:47:13Z</dcterms:created>
  <dcterms:modified xsi:type="dcterms:W3CDTF">2016-07-17T12:01:29Z</dcterms:modified>
</cp:coreProperties>
</file>