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53222"/>
  <mc:AlternateContent xmlns:mc="http://schemas.openxmlformats.org/markup-compatibility/2006">
    <mc:Choice Requires="x15">
      <x15ac:absPath xmlns:x15ac="http://schemas.microsoft.com/office/spreadsheetml/2010/11/ac" url="H:\Desktop\"/>
    </mc:Choice>
  </mc:AlternateContent>
  <bookViews>
    <workbookView xWindow="0" yWindow="0" windowWidth="28800" windowHeight="12345" tabRatio="696" firstSheet="2" activeTab="2"/>
  </bookViews>
  <sheets>
    <sheet name="introduction" sheetId="8" r:id="rId1"/>
    <sheet name="definitions" sheetId="11" r:id="rId2"/>
    <sheet name="Jisc APC template v4" sheetId="25" r:id="rId3"/>
    <sheet name="Discounts, memberships &amp; pre-pa" sheetId="23" r:id="rId4"/>
    <sheet name="RCUK compliance summary" sheetId="26" r:id="rId5"/>
    <sheet name="Constrained values" sheetId="24" state="hidden" r:id="rId6"/>
  </sheets>
  <definedNames>
    <definedName name="_xlnm.Print_Area" localSheetId="2">'Jisc APC template v4'!$A$3:$AB$17</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Z38" i="25" l="1"/>
  <c r="F36" i="26" l="1"/>
  <c r="D36" i="26"/>
  <c r="C32" i="26"/>
  <c r="E32" i="26" s="1"/>
  <c r="G32" i="26" s="1"/>
  <c r="C33" i="26" s="1"/>
  <c r="E33" i="26" s="1"/>
  <c r="G33" i="26" s="1"/>
  <c r="E34" i="26" s="1"/>
  <c r="C15" i="26"/>
  <c r="C20" i="26"/>
  <c r="C44" i="26"/>
  <c r="C46" i="26"/>
  <c r="C39" i="26" l="1"/>
  <c r="A3" i="23" l="1" a="1"/>
  <c r="A3" i="23" s="1"/>
  <c r="E3" i="23" l="1"/>
  <c r="G3" i="23"/>
  <c r="I3" i="23" s="1"/>
  <c r="H3" i="23"/>
  <c r="J3" i="23" s="1"/>
  <c r="A4" i="23" a="1"/>
  <c r="A4" i="23" s="1"/>
  <c r="A5" i="23" s="1" a="1"/>
  <c r="A5" i="23" s="1"/>
  <c r="F5" i="23" s="1"/>
  <c r="K5" i="23" s="1"/>
  <c r="F3" i="23"/>
  <c r="K3" i="23" s="1"/>
  <c r="A6" i="23" l="1" a="1"/>
  <c r="A6" i="23" s="1"/>
  <c r="H6" i="23" s="1"/>
  <c r="J6" i="23" s="1"/>
  <c r="G5" i="23"/>
  <c r="I5" i="23" s="1"/>
  <c r="H4" i="23"/>
  <c r="J4" i="23" s="1"/>
  <c r="E4" i="23"/>
  <c r="E5" i="23"/>
  <c r="H5" i="23"/>
  <c r="J5" i="23" s="1"/>
  <c r="F4" i="23"/>
  <c r="K4" i="23" s="1"/>
  <c r="G4" i="23"/>
  <c r="I4" i="23" s="1"/>
  <c r="A7" i="23" l="1" a="1"/>
  <c r="A7" i="23" s="1"/>
  <c r="E7" i="23" s="1"/>
  <c r="G6" i="23"/>
  <c r="I6" i="23" s="1"/>
  <c r="E6" i="23"/>
  <c r="F6" i="23"/>
  <c r="K6" i="23" s="1"/>
  <c r="F7" i="23" l="1"/>
  <c r="K7" i="23" s="1"/>
  <c r="A8" i="23" a="1"/>
  <c r="A8" i="23" s="1"/>
  <c r="G8" i="23" s="1"/>
  <c r="I8" i="23" s="1"/>
  <c r="H7" i="23"/>
  <c r="J7" i="23" s="1"/>
  <c r="G7" i="23"/>
  <c r="I7" i="23" s="1"/>
  <c r="E8" i="23" l="1"/>
  <c r="H8" i="23"/>
  <c r="J8" i="23" s="1"/>
  <c r="F8" i="23"/>
  <c r="K8" i="23" s="1"/>
  <c r="A9" i="23" a="1"/>
  <c r="A9" i="23" s="1"/>
  <c r="E9" i="23" s="1"/>
  <c r="F9" i="23" l="1"/>
  <c r="K9" i="23" s="1"/>
  <c r="H9" i="23"/>
  <c r="J9" i="23" s="1"/>
  <c r="A10" i="23" a="1"/>
  <c r="A10" i="23" s="1"/>
  <c r="A11" i="23" s="1" a="1"/>
  <c r="A11" i="23" s="1"/>
  <c r="G9" i="23"/>
  <c r="I9" i="23" s="1"/>
  <c r="E10" i="23" l="1"/>
  <c r="F10" i="23"/>
  <c r="K10" i="23" s="1"/>
  <c r="G10" i="23"/>
  <c r="I10" i="23" s="1"/>
  <c r="H10" i="23"/>
  <c r="J10" i="23" s="1"/>
  <c r="A12" i="23" a="1"/>
  <c r="A12" i="23" s="1"/>
  <c r="G12" i="23" s="1"/>
  <c r="I12" i="23" s="1"/>
  <c r="G11" i="23"/>
  <c r="I11" i="23" s="1"/>
  <c r="E11" i="23"/>
  <c r="F11" i="23"/>
  <c r="K11" i="23" s="1"/>
  <c r="H11" i="23"/>
  <c r="J11" i="23" s="1"/>
  <c r="H12" i="23" l="1"/>
  <c r="J12" i="23" s="1"/>
  <c r="A13" i="23" a="1"/>
  <c r="A13" i="23" s="1"/>
  <c r="H13" i="23" s="1"/>
  <c r="J13" i="23" s="1"/>
  <c r="F12" i="23"/>
  <c r="K12" i="23" s="1"/>
  <c r="E12" i="23"/>
  <c r="F13" i="23" l="1"/>
  <c r="K13" i="23" s="1"/>
  <c r="E13" i="23"/>
  <c r="G13" i="23"/>
  <c r="I13" i="23" s="1"/>
  <c r="A14" i="23" a="1"/>
  <c r="A14" i="23" s="1"/>
  <c r="A15" i="23" s="1" a="1"/>
  <c r="A15" i="23" s="1"/>
  <c r="F15" i="23" s="1"/>
  <c r="K15" i="23" s="1"/>
  <c r="G14" i="23" l="1"/>
  <c r="I14" i="23" s="1"/>
  <c r="H15" i="23"/>
  <c r="J15" i="23" s="1"/>
  <c r="A16" i="23" a="1"/>
  <c r="A16" i="23" s="1"/>
  <c r="E14" i="23"/>
  <c r="G15" i="23"/>
  <c r="I15" i="23" s="1"/>
  <c r="E15" i="23"/>
  <c r="H14" i="23"/>
  <c r="J14" i="23" s="1"/>
  <c r="F14" i="23"/>
  <c r="K14" i="23" s="1"/>
  <c r="E16" i="23" l="1"/>
  <c r="H16" i="23"/>
  <c r="J16" i="23" s="1"/>
  <c r="G16" i="23"/>
  <c r="I16" i="23" s="1"/>
  <c r="A17" i="23" a="1"/>
  <c r="A17" i="23" s="1"/>
  <c r="H17" i="23" s="1"/>
  <c r="J17" i="23" s="1"/>
  <c r="F16" i="23"/>
  <c r="K16" i="23" s="1"/>
  <c r="F17" i="23" l="1"/>
  <c r="K17" i="23" s="1"/>
  <c r="E17" i="23"/>
  <c r="A18" i="23" a="1"/>
  <c r="A18" i="23" s="1"/>
  <c r="G17" i="23"/>
  <c r="I17" i="23" s="1"/>
  <c r="H18" i="23" l="1"/>
  <c r="J18" i="23" s="1"/>
  <c r="G18" i="23"/>
  <c r="I18" i="23" s="1"/>
  <c r="E18" i="23"/>
  <c r="A19" i="23" a="1"/>
  <c r="A19" i="23" s="1"/>
  <c r="F18" i="23"/>
  <c r="K18" i="23" s="1"/>
  <c r="A20" i="23" l="1" a="1"/>
  <c r="A20" i="23" s="1"/>
  <c r="E19" i="23"/>
  <c r="H19" i="23"/>
  <c r="J19" i="23" s="1"/>
  <c r="F19" i="23"/>
  <c r="K19" i="23" s="1"/>
  <c r="G19" i="23"/>
  <c r="I19" i="23" s="1"/>
  <c r="A21" i="23" l="1" a="1"/>
  <c r="A21" i="23" s="1"/>
  <c r="F20" i="23"/>
  <c r="K20" i="23" s="1"/>
  <c r="G20" i="23"/>
  <c r="I20" i="23" s="1"/>
  <c r="H20" i="23"/>
  <c r="J20" i="23" s="1"/>
  <c r="E20" i="23"/>
  <c r="A22" i="23" l="1" a="1"/>
  <c r="A22" i="23" s="1"/>
  <c r="A23" i="23" s="1" a="1"/>
  <c r="A23" i="23" s="1"/>
  <c r="A24" i="23" s="1" a="1"/>
  <c r="A24" i="23" s="1"/>
  <c r="H21" i="23"/>
  <c r="J21" i="23" s="1"/>
  <c r="E21" i="23"/>
  <c r="F21" i="23"/>
  <c r="K21" i="23" s="1"/>
  <c r="G21" i="23"/>
  <c r="I21" i="23" s="1"/>
  <c r="E22" i="23" l="1"/>
  <c r="G22" i="23"/>
  <c r="I22" i="23" s="1"/>
  <c r="F22" i="23"/>
  <c r="K22" i="23" s="1"/>
  <c r="H22" i="23"/>
  <c r="J22" i="23" s="1"/>
  <c r="E23" i="23"/>
  <c r="F23" i="23"/>
  <c r="K23" i="23" s="1"/>
  <c r="H23" i="23"/>
  <c r="J23" i="23" s="1"/>
  <c r="G23" i="23"/>
  <c r="I23" i="23" s="1"/>
  <c r="A25" i="23" a="1"/>
  <c r="A25" i="23" s="1"/>
  <c r="A26" i="23" s="1" a="1"/>
  <c r="A26" i="23" s="1"/>
  <c r="H24" i="23"/>
  <c r="J24" i="23" s="1"/>
  <c r="E24" i="23"/>
  <c r="G24" i="23"/>
  <c r="I24" i="23" s="1"/>
  <c r="F24" i="23"/>
  <c r="K24" i="23" s="1"/>
  <c r="A27" i="23" l="1" a="1"/>
  <c r="A27" i="23" s="1"/>
  <c r="F27" i="23" s="1"/>
  <c r="K27" i="23" s="1"/>
  <c r="G26" i="23"/>
  <c r="I26" i="23" s="1"/>
  <c r="E26" i="23"/>
  <c r="F26" i="23"/>
  <c r="K26" i="23" s="1"/>
  <c r="H26" i="23"/>
  <c r="J26" i="23" s="1"/>
  <c r="E25" i="23"/>
  <c r="F25" i="23"/>
  <c r="K25" i="23" s="1"/>
  <c r="H25" i="23"/>
  <c r="J25" i="23" s="1"/>
  <c r="G25" i="23"/>
  <c r="I25" i="23" s="1"/>
  <c r="E27" i="23" l="1"/>
  <c r="H27" i="23"/>
  <c r="J27" i="23" s="1"/>
  <c r="G27" i="23"/>
  <c r="I27" i="23" s="1"/>
  <c r="A28" i="23" a="1"/>
  <c r="A28" i="23" s="1"/>
  <c r="F28" i="23" l="1"/>
  <c r="K28" i="23" s="1"/>
  <c r="E28" i="23"/>
  <c r="G28" i="23"/>
  <c r="I28" i="23" s="1"/>
  <c r="H28" i="23"/>
  <c r="J28" i="23" s="1"/>
  <c r="A29" i="23" a="1"/>
  <c r="A29" i="23" s="1"/>
  <c r="E29" i="23" s="1"/>
  <c r="F29" i="23" l="1"/>
  <c r="K29" i="23" s="1"/>
  <c r="G29" i="23"/>
  <c r="I29" i="23" s="1"/>
  <c r="H29" i="23"/>
  <c r="J29" i="23" s="1"/>
  <c r="A30" i="23" a="1"/>
  <c r="A30" i="23" s="1"/>
  <c r="H30" i="23" l="1"/>
  <c r="J30" i="23" s="1"/>
  <c r="A31" i="23" a="1"/>
  <c r="A31" i="23" s="1"/>
  <c r="G30" i="23"/>
  <c r="I30" i="23" s="1"/>
  <c r="E30" i="23"/>
  <c r="F30" i="23"/>
  <c r="K30" i="23" s="1"/>
  <c r="H31" i="23" l="1"/>
  <c r="J31" i="23" s="1"/>
  <c r="E31" i="23"/>
  <c r="G31" i="23"/>
  <c r="I31" i="23" s="1"/>
  <c r="F31" i="23"/>
  <c r="K31" i="23" s="1"/>
  <c r="A32" i="23" a="1"/>
  <c r="A32" i="23" s="1"/>
  <c r="G32" i="23" l="1"/>
  <c r="I32" i="23" s="1"/>
  <c r="E32" i="23"/>
  <c r="F32" i="23"/>
  <c r="K32" i="23" s="1"/>
  <c r="H32" i="23"/>
  <c r="J32" i="23" s="1"/>
  <c r="A33" i="23" a="1"/>
  <c r="A33" i="23" s="1"/>
  <c r="G33" i="23" l="1"/>
  <c r="I33" i="23" s="1"/>
  <c r="E33" i="23"/>
  <c r="F33" i="23"/>
  <c r="K33" i="23" s="1"/>
  <c r="H33" i="23"/>
  <c r="J33" i="23" s="1"/>
  <c r="A34" i="23" a="1"/>
  <c r="A34" i="23" s="1"/>
  <c r="G34" i="23" l="1"/>
  <c r="I34" i="23" s="1"/>
  <c r="F34" i="23"/>
  <c r="K34" i="23" s="1"/>
  <c r="H34" i="23"/>
  <c r="J34" i="23" s="1"/>
  <c r="E34" i="23"/>
  <c r="A35" i="23" a="1"/>
  <c r="A35" i="23" s="1"/>
  <c r="F35" i="23" l="1"/>
  <c r="K35" i="23" s="1"/>
  <c r="E35" i="23"/>
  <c r="H35" i="23"/>
  <c r="J35" i="23" s="1"/>
  <c r="G35" i="23"/>
  <c r="I35" i="23" s="1"/>
  <c r="A36" i="23" a="1"/>
  <c r="A36" i="23" s="1"/>
  <c r="E36" i="23" l="1"/>
  <c r="G36" i="23"/>
  <c r="I36" i="23" s="1"/>
  <c r="F36" i="23"/>
  <c r="K36" i="23" s="1"/>
  <c r="H36" i="23"/>
  <c r="J36" i="23" s="1"/>
  <c r="A37" i="23" a="1"/>
  <c r="A37" i="23" s="1"/>
  <c r="H37" i="23" l="1"/>
  <c r="J37" i="23" s="1"/>
  <c r="F37" i="23"/>
  <c r="K37" i="23" s="1"/>
  <c r="G37" i="23"/>
  <c r="I37" i="23" s="1"/>
  <c r="E37" i="23"/>
  <c r="A38" i="23" a="1"/>
  <c r="A38" i="23" s="1"/>
  <c r="G38" i="23" l="1"/>
  <c r="I38" i="23" s="1"/>
  <c r="H38" i="23"/>
  <c r="J38" i="23" s="1"/>
  <c r="E38" i="23"/>
  <c r="F38" i="23"/>
  <c r="K38" i="23" s="1"/>
  <c r="A39" i="23" a="1"/>
  <c r="A39" i="23" s="1"/>
  <c r="F39" i="23" l="1"/>
  <c r="K39" i="23" s="1"/>
  <c r="H39" i="23"/>
  <c r="J39" i="23" s="1"/>
  <c r="E39" i="23"/>
  <c r="G39" i="23"/>
  <c r="I39" i="23" s="1"/>
  <c r="A40" i="23" a="1"/>
  <c r="A40" i="23" s="1"/>
  <c r="E40" i="23" l="1"/>
  <c r="F40" i="23"/>
  <c r="K40" i="23" s="1"/>
  <c r="G40" i="23"/>
  <c r="I40" i="23" s="1"/>
  <c r="H40" i="23"/>
  <c r="J40" i="23" s="1"/>
  <c r="A41" i="23" a="1"/>
  <c r="A41" i="23" s="1"/>
  <c r="H41" i="23" l="1"/>
  <c r="J41" i="23" s="1"/>
  <c r="F41" i="23"/>
  <c r="K41" i="23" s="1"/>
  <c r="G41" i="23"/>
  <c r="I41" i="23" s="1"/>
  <c r="E41" i="23"/>
  <c r="A42" i="23" a="1"/>
  <c r="A42" i="23" s="1"/>
  <c r="F42" i="23" l="1"/>
  <c r="K42" i="23" s="1"/>
  <c r="G42" i="23"/>
  <c r="I42" i="23" s="1"/>
  <c r="H42" i="23"/>
  <c r="J42" i="23" s="1"/>
  <c r="E42" i="23"/>
  <c r="A43" i="23" a="1"/>
  <c r="A43" i="23" s="1"/>
  <c r="E43" i="23" l="1"/>
  <c r="F43" i="23"/>
  <c r="K43" i="23" s="1"/>
  <c r="G43" i="23"/>
  <c r="I43" i="23" s="1"/>
  <c r="H43" i="23"/>
  <c r="J43" i="23" s="1"/>
  <c r="A44" i="23" a="1"/>
  <c r="A44" i="23" s="1"/>
  <c r="H44" i="23" l="1"/>
  <c r="J44" i="23" s="1"/>
  <c r="E44" i="23"/>
  <c r="F44" i="23"/>
  <c r="K44" i="23" s="1"/>
  <c r="G44" i="23"/>
  <c r="I44" i="23" s="1"/>
  <c r="A45" i="23" a="1"/>
  <c r="A45" i="23" s="1"/>
  <c r="H45" i="23" l="1"/>
  <c r="J45" i="23" s="1"/>
  <c r="E45" i="23"/>
  <c r="F45" i="23"/>
  <c r="K45" i="23" s="1"/>
  <c r="G45" i="23"/>
  <c r="I45" i="23" s="1"/>
  <c r="A46" i="23" a="1"/>
  <c r="A46" i="23" s="1"/>
  <c r="G46" i="23" l="1"/>
  <c r="I46" i="23" s="1"/>
  <c r="H46" i="23"/>
  <c r="J46" i="23" s="1"/>
  <c r="E46" i="23"/>
  <c r="F46" i="23"/>
  <c r="K46" i="23" s="1"/>
  <c r="A47" i="23" a="1"/>
  <c r="A47" i="23" s="1"/>
  <c r="F47" i="23" l="1"/>
  <c r="K47" i="23" s="1"/>
  <c r="E47" i="23"/>
  <c r="G47" i="23"/>
  <c r="I47" i="23" s="1"/>
  <c r="H47" i="23"/>
  <c r="J47" i="23" s="1"/>
  <c r="A48" i="23" a="1"/>
  <c r="A48" i="23" s="1"/>
  <c r="E48" i="23" l="1"/>
  <c r="H48" i="23"/>
  <c r="J48" i="23" s="1"/>
  <c r="F48" i="23"/>
  <c r="K48" i="23" s="1"/>
  <c r="G48" i="23"/>
  <c r="I48" i="23" s="1"/>
  <c r="A49" i="23" a="1"/>
  <c r="A49" i="23" s="1"/>
  <c r="E49" i="23" l="1"/>
  <c r="F49" i="23"/>
  <c r="K49" i="23" s="1"/>
  <c r="G49" i="23"/>
  <c r="I49" i="23" s="1"/>
  <c r="H49" i="23"/>
  <c r="J49" i="23" s="1"/>
  <c r="A50" i="23" a="1"/>
  <c r="A50" i="23" s="1"/>
  <c r="G50" i="23" l="1"/>
  <c r="I50" i="23" s="1"/>
  <c r="H50" i="23"/>
  <c r="J50" i="23" s="1"/>
  <c r="E50" i="23"/>
  <c r="F50" i="23"/>
  <c r="K50" i="23" s="1"/>
</calcChain>
</file>

<file path=xl/comments1.xml><?xml version="1.0" encoding="utf-8"?>
<comments xmlns="http://schemas.openxmlformats.org/spreadsheetml/2006/main">
  <authors>
    <author>RCUK Guidance</author>
  </authors>
  <commentList>
    <comment ref="A4" authorId="0" shapeId="0">
      <text>
        <r>
          <rPr>
            <b/>
            <sz val="9"/>
            <color indexed="81"/>
            <rFont val="Tahoma"/>
            <family val="2"/>
          </rPr>
          <t>Guidance:</t>
        </r>
        <r>
          <rPr>
            <sz val="9"/>
            <color indexed="81"/>
            <rFont val="Tahoma"/>
            <family val="2"/>
          </rPr>
          <t xml:space="preserve">
Date on which the resource has been accepted for publication with all substantive changes made. Use most accurate date available, whether that is day (e.g. 2017-01-01), month (e.g. 2017-01), or year (e.g. 2017).</t>
        </r>
      </text>
    </comment>
    <comment ref="B4" authorId="0" shapeId="0">
      <text>
        <r>
          <rPr>
            <b/>
            <sz val="9"/>
            <color indexed="81"/>
            <rFont val="Tahoma"/>
            <family val="2"/>
          </rPr>
          <t>Guidance:</t>
        </r>
        <r>
          <rPr>
            <sz val="9"/>
            <color indexed="81"/>
            <rFont val="Tahoma"/>
            <family val="2"/>
          </rPr>
          <t xml:space="preserve">
PubMed unique identifier.</t>
        </r>
      </text>
    </comment>
    <comment ref="C4" authorId="0" shapeId="0">
      <text>
        <r>
          <rPr>
            <b/>
            <sz val="9"/>
            <color indexed="81"/>
            <rFont val="Tahoma"/>
            <family val="2"/>
          </rPr>
          <t>Guidance:</t>
        </r>
        <r>
          <rPr>
            <sz val="9"/>
            <color indexed="81"/>
            <rFont val="Tahoma"/>
            <family val="2"/>
          </rPr>
          <t xml:space="preserve">
The Digital Object Identifier.</t>
        </r>
      </text>
    </comment>
    <comment ref="D4" authorId="0" shapeId="0">
      <text>
        <r>
          <rPr>
            <b/>
            <sz val="9"/>
            <color indexed="81"/>
            <rFont val="Tahoma"/>
            <family val="2"/>
          </rPr>
          <t>Guidance:</t>
        </r>
        <r>
          <rPr>
            <sz val="9"/>
            <color indexed="81"/>
            <rFont val="Tahoma"/>
            <family val="2"/>
          </rPr>
          <t xml:space="preserve">
The name of the organisation making an article available. </t>
        </r>
        <r>
          <rPr>
            <b/>
            <sz val="9"/>
            <color indexed="81"/>
            <rFont val="Tahoma"/>
            <family val="2"/>
          </rPr>
          <t>Complete if no DOI or PMID is provided.</t>
        </r>
      </text>
    </comment>
    <comment ref="E4" authorId="0" shapeId="0">
      <text>
        <r>
          <rPr>
            <b/>
            <sz val="9"/>
            <color indexed="81"/>
            <rFont val="Tahoma"/>
            <family val="2"/>
          </rPr>
          <t>Guidance:</t>
        </r>
        <r>
          <rPr>
            <sz val="9"/>
            <color indexed="81"/>
            <rFont val="Tahoma"/>
            <family val="2"/>
          </rPr>
          <t xml:space="preserve">
Title of the work that the item is contained within: if it is not a journal but a book or conference proceeding, use the title of that instead. </t>
        </r>
        <r>
          <rPr>
            <b/>
            <sz val="9"/>
            <color indexed="81"/>
            <rFont val="Tahoma"/>
            <family val="2"/>
          </rPr>
          <t>Complete if no DOI or PMID is provided.</t>
        </r>
      </text>
    </comment>
    <comment ref="F4" authorId="0" shapeId="0">
      <text>
        <r>
          <rPr>
            <b/>
            <sz val="9"/>
            <color indexed="81"/>
            <rFont val="Tahoma"/>
            <family val="2"/>
          </rPr>
          <t>Guidance:</t>
        </r>
        <r>
          <rPr>
            <sz val="9"/>
            <color indexed="81"/>
            <rFont val="Tahoma"/>
            <family val="2"/>
          </rPr>
          <t xml:space="preserve">
The International Standard Serial Number. E-ISSN is preferred. Use ISBN if applicable. </t>
        </r>
        <r>
          <rPr>
            <b/>
            <sz val="9"/>
            <color indexed="81"/>
            <rFont val="Tahoma"/>
            <family val="2"/>
          </rPr>
          <t>Complete if no PMID or DOI is provided.</t>
        </r>
      </text>
    </comment>
    <comment ref="G4" authorId="0" shapeId="0">
      <text>
        <r>
          <rPr>
            <b/>
            <sz val="9"/>
            <color indexed="81"/>
            <rFont val="Tahoma"/>
            <family val="2"/>
          </rPr>
          <t xml:space="preserve"> Guidance:</t>
        </r>
        <r>
          <rPr>
            <sz val="9"/>
            <color indexed="81"/>
            <rFont val="Tahoma"/>
            <family val="2"/>
          </rPr>
          <t xml:space="preserve">
Select what kind of publication the item is published in from the drop-down list.</t>
        </r>
        <r>
          <rPr>
            <b/>
            <sz val="9"/>
            <color indexed="81"/>
            <rFont val="Tahoma"/>
            <family val="2"/>
          </rPr>
          <t xml:space="preserve"> Complete if no DOI or PMID is provided.</t>
        </r>
      </text>
    </comment>
    <comment ref="H4" authorId="0" shapeId="0">
      <text>
        <r>
          <rPr>
            <b/>
            <sz val="9"/>
            <color indexed="81"/>
            <rFont val="Tahoma"/>
            <family val="2"/>
          </rPr>
          <t>Guidance:</t>
        </r>
        <r>
          <rPr>
            <sz val="9"/>
            <color indexed="81"/>
            <rFont val="Tahoma"/>
            <family val="2"/>
          </rPr>
          <t xml:space="preserve">
Title of item, i.e. title of journal article, book chapter, conference paper etc.</t>
        </r>
      </text>
    </comment>
    <comment ref="I4" authorId="0" shapeId="0">
      <text>
        <r>
          <rPr>
            <b/>
            <sz val="9"/>
            <color indexed="81"/>
            <rFont val="Tahoma"/>
            <family val="2"/>
          </rPr>
          <t>Guidance:</t>
        </r>
        <r>
          <rPr>
            <sz val="9"/>
            <color indexed="81"/>
            <rFont val="Tahoma"/>
            <family val="2"/>
          </rPr>
          <t xml:space="preserve">
The date of earliest online availability. Use most accurate date available, whether that is day (e.g. 2017-01-01), month (e.g. 2017-01), or year (e.g. 2017).</t>
        </r>
      </text>
    </comment>
    <comment ref="J4" authorId="0" shapeId="0">
      <text>
        <r>
          <rPr>
            <b/>
            <sz val="9"/>
            <color indexed="81"/>
            <rFont val="Tahoma"/>
            <family val="2"/>
          </rPr>
          <t>Guidance:</t>
        </r>
        <r>
          <rPr>
            <sz val="9"/>
            <color indexed="81"/>
            <rFont val="Tahoma"/>
            <family val="2"/>
          </rPr>
          <t xml:space="preserve">
Select only from the </t>
        </r>
        <r>
          <rPr>
            <b/>
            <sz val="9"/>
            <color indexed="81"/>
            <rFont val="Tahoma"/>
            <family val="2"/>
          </rPr>
          <t>constrained</t>
        </r>
        <r>
          <rPr>
            <sz val="9"/>
            <color indexed="81"/>
            <rFont val="Tahoma"/>
            <family val="2"/>
          </rPr>
          <t xml:space="preserve"> </t>
        </r>
        <r>
          <rPr>
            <b/>
            <sz val="9"/>
            <color indexed="81"/>
            <rFont val="Tahoma"/>
            <family val="2"/>
          </rPr>
          <t>drop-down list</t>
        </r>
        <r>
          <rPr>
            <sz val="9"/>
            <color indexed="81"/>
            <rFont val="Tahoma"/>
            <family val="2"/>
          </rPr>
          <t>. State the source of funding to pay the APC: RCUK, COAF, Institutional, or Other. Explain any complications in the 'Notes' field. If there is more than one funder of the APC, state these in the following two columns.</t>
        </r>
      </text>
    </comment>
    <comment ref="K4" authorId="0" shapeId="0">
      <text>
        <r>
          <rPr>
            <b/>
            <sz val="9"/>
            <color indexed="81"/>
            <rFont val="Tahoma"/>
            <family val="2"/>
          </rPr>
          <t>Guidance:</t>
        </r>
        <r>
          <rPr>
            <sz val="9"/>
            <color indexed="81"/>
            <rFont val="Tahoma"/>
            <family val="2"/>
          </rPr>
          <t xml:space="preserve">
Complete if there is more than one fund that the APC is paid from. </t>
        </r>
        <r>
          <rPr>
            <b/>
            <sz val="9"/>
            <color indexed="81"/>
            <rFont val="Tahoma"/>
            <family val="2"/>
          </rPr>
          <t>Select only from the constrained drop-down list</t>
        </r>
      </text>
    </comment>
    <comment ref="L4" authorId="0" shapeId="0">
      <text>
        <r>
          <rPr>
            <b/>
            <sz val="9"/>
            <color indexed="81"/>
            <rFont val="Tahoma"/>
            <family val="2"/>
          </rPr>
          <t>Guidance:</t>
        </r>
        <r>
          <rPr>
            <sz val="9"/>
            <color indexed="81"/>
            <rFont val="Tahoma"/>
            <family val="2"/>
          </rPr>
          <t xml:space="preserve">
Complete if there are more than two funds that the APC is paid from.</t>
        </r>
        <r>
          <rPr>
            <b/>
            <sz val="9"/>
            <color indexed="81"/>
            <rFont val="Tahoma"/>
            <family val="2"/>
          </rPr>
          <t xml:space="preserve"> Select only from the constrained drop-down list</t>
        </r>
      </text>
    </comment>
    <comment ref="M4" authorId="0" shapeId="0">
      <text>
        <r>
          <rPr>
            <b/>
            <sz val="9"/>
            <color indexed="81"/>
            <rFont val="Tahoma"/>
            <family val="2"/>
          </rPr>
          <t>Guidance:</t>
        </r>
        <r>
          <rPr>
            <sz val="9"/>
            <color indexed="81"/>
            <rFont val="Tahoma"/>
            <family val="2"/>
          </rPr>
          <t xml:space="preserve">
</t>
        </r>
        <r>
          <rPr>
            <b/>
            <sz val="9"/>
            <color indexed="81"/>
            <rFont val="Tahoma"/>
            <family val="2"/>
          </rPr>
          <t>Select only from the constrained drop-down list.</t>
        </r>
        <r>
          <rPr>
            <sz val="9"/>
            <color indexed="81"/>
            <rFont val="Tahoma"/>
            <family val="2"/>
          </rPr>
          <t xml:space="preserve"> This may differ from the 'Fund that APC is paid from' field. Explain any complications in the 'Notes' field.  This field is optional when reporting to Jisc.</t>
        </r>
      </text>
    </comment>
    <comment ref="N4" authorId="0" shapeId="0">
      <text>
        <r>
          <rPr>
            <b/>
            <sz val="9"/>
            <color indexed="81"/>
            <rFont val="Tahoma"/>
            <family val="2"/>
          </rPr>
          <t>Guidance:</t>
        </r>
        <r>
          <rPr>
            <sz val="9"/>
            <color indexed="81"/>
            <rFont val="Tahoma"/>
            <family val="2"/>
          </rPr>
          <t xml:space="preserve">
Grant ID for first funder (column M). This field is optional if reporting to Jisc.</t>
        </r>
      </text>
    </comment>
    <comment ref="O4" authorId="0" shapeId="0">
      <text>
        <r>
          <rPr>
            <b/>
            <sz val="9"/>
            <color indexed="81"/>
            <rFont val="Tahoma"/>
            <family val="2"/>
          </rPr>
          <t>Guidance:</t>
        </r>
        <r>
          <rPr>
            <sz val="9"/>
            <color indexed="81"/>
            <rFont val="Tahoma"/>
            <family val="2"/>
          </rPr>
          <t xml:space="preserve">
The funder of the research - complete if there is more than one known funder. </t>
        </r>
        <r>
          <rPr>
            <b/>
            <sz val="9"/>
            <color indexed="81"/>
            <rFont val="Tahoma"/>
            <family val="2"/>
          </rPr>
          <t xml:space="preserve">Select only from the constrained drop-down list. </t>
        </r>
      </text>
    </comment>
    <comment ref="P4" authorId="0" shapeId="0">
      <text>
        <r>
          <rPr>
            <b/>
            <sz val="9"/>
            <color indexed="81"/>
            <rFont val="Tahoma"/>
            <family val="2"/>
          </rPr>
          <t>Guidance:</t>
        </r>
        <r>
          <rPr>
            <sz val="9"/>
            <color indexed="81"/>
            <rFont val="Tahoma"/>
            <family val="2"/>
          </rPr>
          <t xml:space="preserve">
Grant ID for second funder (column O).</t>
        </r>
      </text>
    </comment>
    <comment ref="Q4" authorId="0" shapeId="0">
      <text>
        <r>
          <rPr>
            <b/>
            <sz val="9"/>
            <color indexed="81"/>
            <rFont val="Tahoma"/>
            <family val="2"/>
          </rPr>
          <t>Guidance:</t>
        </r>
        <r>
          <rPr>
            <sz val="9"/>
            <color indexed="81"/>
            <rFont val="Tahoma"/>
            <family val="2"/>
          </rPr>
          <t xml:space="preserve">
The funder of the research - complete if there are more than two known funders.  </t>
        </r>
        <r>
          <rPr>
            <b/>
            <sz val="9"/>
            <color indexed="81"/>
            <rFont val="Tahoma"/>
            <family val="2"/>
          </rPr>
          <t>Select only from the constrained drop-down list.</t>
        </r>
        <r>
          <rPr>
            <sz val="9"/>
            <color indexed="81"/>
            <rFont val="Tahoma"/>
            <family val="2"/>
          </rPr>
          <t xml:space="preserve"> For any additional funders please add after "Notes" column.</t>
        </r>
      </text>
    </comment>
    <comment ref="R4" authorId="0" shapeId="0">
      <text>
        <r>
          <rPr>
            <b/>
            <sz val="9"/>
            <color indexed="81"/>
            <rFont val="Tahoma"/>
            <family val="2"/>
          </rPr>
          <t>Guidance:</t>
        </r>
        <r>
          <rPr>
            <sz val="9"/>
            <color indexed="81"/>
            <rFont val="Tahoma"/>
            <family val="2"/>
          </rPr>
          <t xml:space="preserve">
Grant ID for third funder (column Q).</t>
        </r>
      </text>
    </comment>
    <comment ref="S4" authorId="0" shapeId="0">
      <text>
        <r>
          <rPr>
            <b/>
            <sz val="9"/>
            <color indexed="81"/>
            <rFont val="Tahoma"/>
            <family val="2"/>
          </rPr>
          <t>Guidance:</t>
        </r>
        <r>
          <rPr>
            <sz val="9"/>
            <color indexed="81"/>
            <rFont val="Tahoma"/>
            <family val="2"/>
          </rPr>
          <t xml:space="preserve">
The date that payment leaves the institution's account. Use most accurate date available, whether that is day (e.g. 2017-01-01), month (e.g. 2017-01), or year (e.g. 2017).</t>
        </r>
      </text>
    </comment>
    <comment ref="T4" authorId="0" shapeId="0">
      <text>
        <r>
          <rPr>
            <b/>
            <sz val="9"/>
            <color indexed="81"/>
            <rFont val="Tahoma"/>
            <family val="2"/>
          </rPr>
          <t>Guidance:</t>
        </r>
        <r>
          <rPr>
            <sz val="9"/>
            <color indexed="81"/>
            <rFont val="Tahoma"/>
            <family val="2"/>
          </rPr>
          <t xml:space="preserve">
The amount that was paid for the APC, in the currency it was paid in, excluding VAT (where possible).</t>
        </r>
      </text>
    </comment>
    <comment ref="U4" authorId="0" shapeId="0">
      <text>
        <r>
          <rPr>
            <b/>
            <sz val="9"/>
            <color indexed="81"/>
            <rFont val="Tahoma"/>
            <family val="2"/>
          </rPr>
          <t>Guidance:</t>
        </r>
        <r>
          <rPr>
            <sz val="9"/>
            <color indexed="81"/>
            <rFont val="Tahoma"/>
            <family val="2"/>
          </rPr>
          <t xml:space="preserve">
Currency that the APC was originally paid in e.g. GBP, USD, EUR.</t>
        </r>
      </text>
    </comment>
    <comment ref="V4" authorId="0" shapeId="0">
      <text>
        <r>
          <rPr>
            <b/>
            <sz val="9"/>
            <color indexed="81"/>
            <rFont val="Tahoma"/>
            <family val="2"/>
          </rPr>
          <t>Guidance:</t>
        </r>
        <r>
          <rPr>
            <sz val="9"/>
            <color indexed="81"/>
            <rFont val="Tahoma"/>
            <family val="2"/>
          </rPr>
          <t xml:space="preserve">
The amount that was paid for the APC in GBP. Includes VAT but excludes additional publication costs. In the case where the amount is unknown or unclear, as with prepaid or offset APCs, leave blank and indicate the name of the deal under 'Discounts, memberships, &amp; pre-payment agreements.'</t>
        </r>
      </text>
    </comment>
    <comment ref="W4" authorId="0" shapeId="0">
      <text>
        <r>
          <rPr>
            <b/>
            <sz val="9"/>
            <color indexed="81"/>
            <rFont val="Tahoma"/>
            <family val="2"/>
          </rPr>
          <t>Guidance:</t>
        </r>
        <r>
          <rPr>
            <sz val="9"/>
            <color indexed="81"/>
            <rFont val="Tahoma"/>
            <family val="2"/>
          </rPr>
          <t xml:space="preserve">
The total of any additional costs charged by the publisher e.g. page and colour charges. This does not include transaction fees such as bank charges (these should be added to "Other OA costs" under section E of "RCUK Compliance tab") . Use the 'Notes' field for details.</t>
        </r>
      </text>
    </comment>
    <comment ref="X4" authorId="0" shapeId="0">
      <text>
        <r>
          <rPr>
            <b/>
            <sz val="9"/>
            <color indexed="81"/>
            <rFont val="Tahoma"/>
            <family val="2"/>
          </rPr>
          <t>Guidance:</t>
        </r>
        <r>
          <rPr>
            <sz val="9"/>
            <color indexed="81"/>
            <rFont val="Tahoma"/>
            <family val="2"/>
          </rPr>
          <t xml:space="preserve">
</t>
        </r>
        <r>
          <rPr>
            <b/>
            <sz val="9"/>
            <color indexed="81"/>
            <rFont val="Tahoma"/>
            <family val="2"/>
          </rPr>
          <t>Where possible, select from drop-down list.</t>
        </r>
        <r>
          <rPr>
            <sz val="9"/>
            <color indexed="81"/>
            <rFont val="Tahoma"/>
            <family val="2"/>
          </rPr>
          <t xml:space="preserve"> Specify whether there was a discount on the APC that was paid to a publisher, including instances where the institution has a pre-payment or membership agreement with the publisher. Please then fill in details about the deal in the "Discounts, memberships and pre-payments" tab.</t>
        </r>
      </text>
    </comment>
    <comment ref="Y4" authorId="0" shapeId="0">
      <text>
        <r>
          <rPr>
            <b/>
            <sz val="9"/>
            <color indexed="81"/>
            <rFont val="Tahoma"/>
            <family val="2"/>
          </rPr>
          <t>Guidance:</t>
        </r>
        <r>
          <rPr>
            <sz val="9"/>
            <color indexed="81"/>
            <rFont val="Tahoma"/>
            <family val="2"/>
          </rPr>
          <t xml:space="preserve">
Mandatory only for publications funded by COAF.</t>
        </r>
      </text>
    </comment>
    <comment ref="Z4" authorId="0" shapeId="0">
      <text>
        <r>
          <rPr>
            <b/>
            <sz val="9"/>
            <color indexed="81"/>
            <rFont val="Tahoma"/>
            <family val="2"/>
          </rPr>
          <t>Guidance:</t>
        </r>
        <r>
          <rPr>
            <sz val="9"/>
            <color indexed="81"/>
            <rFont val="Tahoma"/>
            <family val="2"/>
          </rPr>
          <t xml:space="preserve">
Mandatory only for publications funded by RCUK.</t>
        </r>
      </text>
    </comment>
    <comment ref="AA4" authorId="0" shapeId="0">
      <text>
        <r>
          <rPr>
            <b/>
            <sz val="9"/>
            <color indexed="81"/>
            <rFont val="Tahoma"/>
            <family val="2"/>
          </rPr>
          <t>Guidance:</t>
        </r>
        <r>
          <rPr>
            <sz val="9"/>
            <color indexed="81"/>
            <rFont val="Tahoma"/>
            <family val="2"/>
          </rPr>
          <t xml:space="preserve">
</t>
        </r>
        <r>
          <rPr>
            <b/>
            <sz val="9"/>
            <color indexed="81"/>
            <rFont val="Tahoma"/>
            <family val="2"/>
          </rPr>
          <t>Select from drop-down list.</t>
        </r>
        <r>
          <rPr>
            <sz val="9"/>
            <color indexed="81"/>
            <rFont val="Tahoma"/>
            <family val="2"/>
          </rPr>
          <t xml:space="preserve"> Specify the licence the article has been published under.</t>
        </r>
      </text>
    </comment>
    <comment ref="AB4" authorId="0" shapeId="0">
      <text>
        <r>
          <rPr>
            <b/>
            <sz val="9"/>
            <color indexed="81"/>
            <rFont val="Tahoma"/>
            <family val="2"/>
          </rPr>
          <t>Guidance:</t>
        </r>
        <r>
          <rPr>
            <sz val="9"/>
            <color indexed="81"/>
            <rFont val="Tahoma"/>
            <family val="2"/>
          </rPr>
          <t xml:space="preserve">
Free text field. This can include notes which clarify things for internal institutional purposes as well as notes to explain any context needed for external viewers.</t>
        </r>
      </text>
    </comment>
  </commentList>
</comments>
</file>

<file path=xl/sharedStrings.xml><?xml version="1.0" encoding="utf-8"?>
<sst xmlns="http://schemas.openxmlformats.org/spreadsheetml/2006/main" count="742" uniqueCount="439">
  <si>
    <t>This spreadsheet and all data contained within it are published under a Creative Commons CC0 license.</t>
  </si>
  <si>
    <t>Internal institutional data</t>
  </si>
  <si>
    <t>Bibliographic data</t>
  </si>
  <si>
    <t>PubMed ID</t>
  </si>
  <si>
    <t>DOI</t>
  </si>
  <si>
    <t>Publisher</t>
  </si>
  <si>
    <t>Journal</t>
  </si>
  <si>
    <t>ISSN</t>
  </si>
  <si>
    <t>Type of publication</t>
  </si>
  <si>
    <t>Article title</t>
  </si>
  <si>
    <t>Title of item, i.e. title of journal article, book chapter, conference paper etc.</t>
  </si>
  <si>
    <t>Date of publication</t>
  </si>
  <si>
    <t>Funding data</t>
  </si>
  <si>
    <t>Fund that APC is paid from (1)</t>
  </si>
  <si>
    <t>Fund that APC is paid from (2)</t>
  </si>
  <si>
    <t>Complete if there is more than one fund that the APC is paid from.</t>
  </si>
  <si>
    <t>Fund that APC is paid from (3)</t>
  </si>
  <si>
    <t>Complete if there are more than two funds that the APC is paid from.</t>
  </si>
  <si>
    <t>Funder of research (1)</t>
  </si>
  <si>
    <t>Funder of research (2)</t>
  </si>
  <si>
    <t>Funder of research (3)</t>
  </si>
  <si>
    <t>APC data</t>
  </si>
  <si>
    <t>Date of APC payment</t>
  </si>
  <si>
    <t>Currency of APC</t>
  </si>
  <si>
    <t>Discounts, memberships &amp; pre-payment agreements</t>
  </si>
  <si>
    <t>Amount of APC charged to COAF grant (include VAT if charged)</t>
  </si>
  <si>
    <t>License data</t>
  </si>
  <si>
    <t>Notes</t>
  </si>
  <si>
    <t>APC paid (£) including VAT if charged</t>
  </si>
  <si>
    <t>Licence</t>
  </si>
  <si>
    <t>RCUK</t>
  </si>
  <si>
    <t>COAF</t>
  </si>
  <si>
    <t>NERC</t>
  </si>
  <si>
    <t>British Heart Foundation</t>
  </si>
  <si>
    <t>None</t>
  </si>
  <si>
    <t>Conference Paper/Proceeding/Abstract</t>
  </si>
  <si>
    <t>Institutional</t>
  </si>
  <si>
    <t>Wellcome Trust</t>
  </si>
  <si>
    <t>Select from drop-down list. State the source of funding to pay the APC: RCUK, COAF, Institutional, or Other. Explain any complications in the 'Notes' field. If there is more than one funder of the APC, state these in the following two columns.</t>
  </si>
  <si>
    <t>CC BY</t>
  </si>
  <si>
    <t>CC BY-NC</t>
  </si>
  <si>
    <t>APC paid (actual currency) excluding VAT</t>
  </si>
  <si>
    <t>Additional publication costs (£)</t>
  </si>
  <si>
    <t>To the extent possible under law, Jisc and the higher education institution completing this template have waived all copyright and related or neighboring rights to this work.</t>
  </si>
  <si>
    <t>Grant ID (1)</t>
  </si>
  <si>
    <t>Grant ID (2)</t>
  </si>
  <si>
    <t>Grant ID (3)</t>
  </si>
  <si>
    <t>Amount of APC charged to RCUK OA fund (include VAT if charged)</t>
  </si>
  <si>
    <t xml:space="preserve"> </t>
  </si>
  <si>
    <t>rioxxterms:version_of_record</t>
  </si>
  <si>
    <t>dc:publisher</t>
  </si>
  <si>
    <t>dc:title</t>
  </si>
  <si>
    <t>rioxxterms:publication_date</t>
  </si>
  <si>
    <t>rioxxterms:project</t>
  </si>
  <si>
    <t>ali:license_ref</t>
  </si>
  <si>
    <t>dc:source</t>
  </si>
  <si>
    <t>The Digital Object Identifier.</t>
  </si>
  <si>
    <t>Select from drop-down list. Specify the licence the article has been published under.</t>
  </si>
  <si>
    <t>The total of any additional costs charged by the publisher e.g. page and colour charges. This does not include transaction fees such as bank charges. Use the 'Notes' field for details.</t>
  </si>
  <si>
    <t>The funder of the research. Complete if there is more than one funder.</t>
  </si>
  <si>
    <t>The funder of the research. Complete if there are more than two funders.</t>
  </si>
  <si>
    <t>Compliance based on actual publications data</t>
  </si>
  <si>
    <t>Number</t>
  </si>
  <si>
    <t>Total publications arising from research council funding</t>
  </si>
  <si>
    <t>Number of gold compliant publications</t>
  </si>
  <si>
    <t>Number of green compliant publications</t>
  </si>
  <si>
    <t>Overall compliance</t>
  </si>
  <si>
    <t>Compliance based on estimates of publication numbers</t>
  </si>
  <si>
    <t>Percent</t>
  </si>
  <si>
    <t>Proportion of compliance delivered through the gold route</t>
  </si>
  <si>
    <t>Proportion of compliance delivered through the green route</t>
  </si>
  <si>
    <t xml:space="preserve">Estimate of overall compliance </t>
  </si>
  <si>
    <t>OA block grant summary information</t>
  </si>
  <si>
    <t>OA grant brought forward</t>
  </si>
  <si>
    <t>OA grant received</t>
  </si>
  <si>
    <t>OA Grant available</t>
  </si>
  <si>
    <t>OA grant spent</t>
  </si>
  <si>
    <t>OA grant carried forward</t>
  </si>
  <si>
    <t>OA operations/APC processing</t>
  </si>
  <si>
    <t>Amount</t>
  </si>
  <si>
    <t>Staff costs</t>
  </si>
  <si>
    <t>Non-staff costs</t>
  </si>
  <si>
    <t>Total OA operations/APC processing</t>
  </si>
  <si>
    <t>Total of non-publisher spend</t>
  </si>
  <si>
    <t>Mandatory only for publications funded by COAF.</t>
  </si>
  <si>
    <t>https://www.jisc-collections.ac.uk/Jisc-Monitor/APC-data-collection/</t>
  </si>
  <si>
    <t>An FAQ can be found here:</t>
  </si>
  <si>
    <t>For full details visit the Jisc Collections website, where the template can be downloaded:</t>
  </si>
  <si>
    <t>Introduction to the template</t>
  </si>
  <si>
    <t>Compliance summary - no data</t>
  </si>
  <si>
    <t>https://www.jisc-collections.ac.uk/Jisc-Monitor/APC-data-collection/Jisc-APC-template-FAQ/</t>
  </si>
  <si>
    <t>Equivalent RIOXX field</t>
  </si>
  <si>
    <t>Equivalent CASRAI field</t>
  </si>
  <si>
    <t>Free text field. This can include notes which clarify things for internal institutional purposes as well as notes to explain any context needed for external viewers.</t>
  </si>
  <si>
    <t>Definitions of metadata fields</t>
  </si>
  <si>
    <t>A</t>
  </si>
  <si>
    <t>B</t>
  </si>
  <si>
    <t>C</t>
  </si>
  <si>
    <t>D</t>
  </si>
  <si>
    <t>E</t>
  </si>
  <si>
    <t>http://dictionary.casrai.org/Internal_OA_Cost_Application/External_Notes</t>
  </si>
  <si>
    <t>http://dictionary.casrai.org/Journal_Article/DOI</t>
  </si>
  <si>
    <t>http://dictionary.casrai.org/Journal_Article/ISSN</t>
  </si>
  <si>
    <t>http://dictionary.casrai.org/Journal_Article/Publisher_Name</t>
  </si>
  <si>
    <t>http://dictionary.casrai.org/Journal_Article/Journal</t>
  </si>
  <si>
    <t>http://dictionary.casrai.org/Journal_Article/Article_Title</t>
  </si>
  <si>
    <t>http://dictionary.casrai.org/Journal_Article/Publication_Date</t>
  </si>
  <si>
    <t>http://dictionary.casrai.org/APC_Payment/Licence_Type</t>
  </si>
  <si>
    <t>http://dictionary.casrai.org/APC_Payment/Date</t>
  </si>
  <si>
    <t>http://dictionary.casrai.org/APC_Payment/Currency</t>
  </si>
  <si>
    <t>http://dictionary.casrai.org/APC_Payment/Amount_Paid</t>
  </si>
  <si>
    <t>http://dictionary.casrai.org/APC_Payment/Source_Fund(s)</t>
  </si>
  <si>
    <t>It is recommended that institutions archive the spreadsheets or CSVs that they release in an online research repository, such as figshare or their own institutional repository. Jisc Collections can do this on behalf of institutions if they wish. Please contact jisc.apc@jisc.ac.uk for further information.</t>
  </si>
  <si>
    <t>Other - details-7</t>
  </si>
  <si>
    <t>Other - details-6</t>
  </si>
  <si>
    <t>Other - details-5</t>
  </si>
  <si>
    <t>Other - details-4</t>
  </si>
  <si>
    <t>Other - details-3</t>
  </si>
  <si>
    <t xml:space="preserve">Other OA costs     </t>
  </si>
  <si>
    <t>Sum of 'Other - details' below</t>
  </si>
  <si>
    <t>E   Comments</t>
  </si>
  <si>
    <t>Summary information on open access spend</t>
  </si>
  <si>
    <r>
      <rPr>
        <b/>
        <sz val="11"/>
        <rFont val="Calibri"/>
        <family val="2"/>
        <scheme val="minor"/>
      </rPr>
      <t xml:space="preserve">Actual </t>
    </r>
    <r>
      <rPr>
        <sz val="11"/>
        <rFont val="Calibri"/>
        <family val="2"/>
        <scheme val="minor"/>
      </rPr>
      <t>Year 1 spend (April 2013 - March 2014)</t>
    </r>
  </si>
  <si>
    <r>
      <rPr>
        <b/>
        <sz val="11"/>
        <rFont val="Calibri"/>
        <family val="2"/>
        <scheme val="minor"/>
      </rPr>
      <t>Actual</t>
    </r>
    <r>
      <rPr>
        <sz val="11"/>
        <rFont val="Calibri"/>
        <family val="2"/>
        <scheme val="minor"/>
      </rPr>
      <t xml:space="preserve"> Year 2 spend (April 2014 - March 2015)</t>
    </r>
  </si>
  <si>
    <r>
      <rPr>
        <b/>
        <sz val="11"/>
        <rFont val="Calibri"/>
        <family val="2"/>
        <scheme val="minor"/>
      </rPr>
      <t xml:space="preserve">Actual </t>
    </r>
    <r>
      <rPr>
        <sz val="11"/>
        <rFont val="Calibri"/>
        <family val="2"/>
        <scheme val="minor"/>
      </rPr>
      <t>Year 3 spend (April 2015 - March 2016)</t>
    </r>
  </si>
  <si>
    <t>The date of earliest online availability. Use most accurate date available, whether that is day (e.g. 2017-01-01), month (e.g. 2017-01), or year (e.g. 2017).</t>
  </si>
  <si>
    <t>Currency that the APC was originally paid in e.g. GBP, USD, EUR.</t>
  </si>
  <si>
    <t>The amount that was paid for the APC in GBP. Includes VAT but excludes additional publication costs. In the case where the amount is unknown or unclear, as with prepaid or offset APCs, leave blank and indicate the name of the deal under 'Discounts, memberships, &amp; pre-payment agreements.'</t>
  </si>
  <si>
    <t>Select from drop-down list. Specify whether there was a discount on the APC that was paid to a publisher, including instances where the institution has a pre-payment or membership agreement with the publisher.</t>
  </si>
  <si>
    <t>Mandatory only for publications funded by RCUK.</t>
  </si>
  <si>
    <t>Date of acceptance</t>
  </si>
  <si>
    <t>Date on which the resource has been accepted for publication with all substantive changes made. Use most accurate date available, whether that is day (e.g. 2017-01-01), month (e.g. 2017-01), or year (e.g. 2017).</t>
  </si>
  <si>
    <t>dcterms:dateAccepted</t>
  </si>
  <si>
    <t>http://dictionary.casrai.org/Journal_Article/Final_Acceptance_Date</t>
  </si>
  <si>
    <t>PubMed unique identifier.</t>
  </si>
  <si>
    <t xml:space="preserve">http://dictionary.casrai.org/Output_ID_Types/PMID </t>
  </si>
  <si>
    <t>rioxxterms:type</t>
  </si>
  <si>
    <t>Grant ID for second funder.</t>
  </si>
  <si>
    <t>Grant ID for third funder.</t>
  </si>
  <si>
    <t>The date that payment leaves the institution's account. Use most accurate date available, whether that is day (e.g. 2017-01-01), month (e.g. 2017-01), or year (e.g. 2017).</t>
  </si>
  <si>
    <t>The amount that was paid for the APC, in the currency it was paid in, excluding VAT. In the case where the amount is unknown or unclear, as with prepaid or offset APCs, leave blank and indicate the name of the deal under 'Discounts, memberships, &amp; pre-payment agreements.'</t>
  </si>
  <si>
    <t>Elsevier_Prepayment</t>
  </si>
  <si>
    <t>ACS_AuthorChoice Institutional membership discount</t>
  </si>
  <si>
    <t>ACS_AuthorChoice membership discount</t>
  </si>
  <si>
    <t xml:space="preserve">Author_Supporter/Membership Discount </t>
  </si>
  <si>
    <t>Institutional_Prepayment</t>
  </si>
  <si>
    <t>Institutional_IEEE_Discount</t>
  </si>
  <si>
    <t>JiscCollections_RSC</t>
  </si>
  <si>
    <t>Institutional_ membership discount</t>
  </si>
  <si>
    <t>De Gruyter offset</t>
  </si>
  <si>
    <t>Springer Compact</t>
  </si>
  <si>
    <t>Sage prepayment</t>
  </si>
  <si>
    <t>JiscCollections_RSC_Read&amp;Publish</t>
  </si>
  <si>
    <t xml:space="preserve">JiscCollections_IOPP </t>
  </si>
  <si>
    <t>JiscCollections_Taylor &amp; Francis</t>
  </si>
  <si>
    <t>Number of APCs</t>
  </si>
  <si>
    <t>Other</t>
  </si>
  <si>
    <t>Data paper</t>
  </si>
  <si>
    <t>Letter</t>
  </si>
  <si>
    <t>European Union</t>
  </si>
  <si>
    <t>Case report</t>
  </si>
  <si>
    <t>NIH</t>
  </si>
  <si>
    <t>Methods and protocols</t>
  </si>
  <si>
    <t>Working paper</t>
  </si>
  <si>
    <t>Parkinson's UK</t>
  </si>
  <si>
    <t>Consultancy Report</t>
  </si>
  <si>
    <t>Cancer Research UK</t>
  </si>
  <si>
    <t>Thesis</t>
  </si>
  <si>
    <t>Unspecified/unclear</t>
  </si>
  <si>
    <t>Technical Standard</t>
  </si>
  <si>
    <t>Author copyright</t>
  </si>
  <si>
    <t>Bloodwise</t>
  </si>
  <si>
    <t>Technical Report</t>
  </si>
  <si>
    <t>Publisher copyright</t>
  </si>
  <si>
    <t>Arthritis Research UK</t>
  </si>
  <si>
    <t>Policy briefing report</t>
  </si>
  <si>
    <t>CC BY-NC-ND</t>
  </si>
  <si>
    <t>STFC</t>
  </si>
  <si>
    <t>Monograph</t>
  </si>
  <si>
    <t>CC BY-NC-SA</t>
  </si>
  <si>
    <t>Manual/Guide</t>
  </si>
  <si>
    <t>CC BY-ND</t>
  </si>
  <si>
    <t>MRC</t>
  </si>
  <si>
    <t>Journal Article/Review</t>
  </si>
  <si>
    <t>ESRC</t>
  </si>
  <si>
    <t>CC BY-SA</t>
  </si>
  <si>
    <t>EPSRC</t>
  </si>
  <si>
    <t>Book edited</t>
  </si>
  <si>
    <t>BBSRC</t>
  </si>
  <si>
    <t>Book chapter</t>
  </si>
  <si>
    <t>CC0</t>
  </si>
  <si>
    <t>Book</t>
  </si>
  <si>
    <r>
      <t xml:space="preserve">Additionally, fields highlighted in green are considered by RCUK to be required for their reporting purposes. RCUK recognises the difficulty some institutions may have in providing this level of information and request that Research Organisations make their best endeavours to provide the information requested. If you need further advice or have specific issues please contact RCUK at: </t>
    </r>
    <r>
      <rPr>
        <b/>
        <sz val="10"/>
        <color theme="1"/>
        <rFont val="Arial"/>
        <family val="2"/>
      </rPr>
      <t xml:space="preserve">openaccess@rcuk.ac.uk </t>
    </r>
    <r>
      <rPr>
        <sz val="10"/>
        <color theme="1"/>
        <rFont val="Arial"/>
        <family val="2"/>
      </rPr>
      <t xml:space="preserve"> </t>
    </r>
  </si>
  <si>
    <t>E-ISSN</t>
  </si>
  <si>
    <t>Column name</t>
  </si>
  <si>
    <t>Description</t>
  </si>
  <si>
    <t>APC expenditure including VAT (£)</t>
  </si>
  <si>
    <t>Total amount of APC charged to RCUK OA fund including VAT (£)</t>
  </si>
  <si>
    <t>Total amount of APC charged to COAF grant including VAT (£)</t>
  </si>
  <si>
    <r>
      <t xml:space="preserve">This is </t>
    </r>
    <r>
      <rPr>
        <b/>
        <sz val="10"/>
        <rFont val="Arial"/>
        <family val="2"/>
      </rPr>
      <t xml:space="preserve">populated automatically </t>
    </r>
    <r>
      <rPr>
        <sz val="10"/>
        <rFont val="Arial"/>
        <family val="2"/>
      </rPr>
      <t>from the 'Discounts, memberships &amp; pre-payment agreements' column on "JISC APC template"</t>
    </r>
  </si>
  <si>
    <t>Membership price including VAT (£)</t>
  </si>
  <si>
    <t>Membership price  charged to COAF including VAT (£)</t>
  </si>
  <si>
    <t>Membership price charged to RCUK including VAT (£)</t>
  </si>
  <si>
    <t>Total cost to COAF including VAT (£)</t>
  </si>
  <si>
    <t>Total cost to RCUK including VAT (£)</t>
  </si>
  <si>
    <t>Total expenditure including VAT (£)</t>
  </si>
  <si>
    <t>AHRC</t>
  </si>
  <si>
    <t>NC3Rs</t>
  </si>
  <si>
    <r>
      <t xml:space="preserve">This is </t>
    </r>
    <r>
      <rPr>
        <b/>
        <sz val="10"/>
        <rFont val="Arial"/>
        <family val="2"/>
      </rPr>
      <t>calculated</t>
    </r>
    <r>
      <rPr>
        <sz val="10"/>
        <rFont val="Arial"/>
        <family val="2"/>
      </rPr>
      <t xml:space="preserve"> </t>
    </r>
    <r>
      <rPr>
        <b/>
        <sz val="10"/>
        <rFont val="Arial"/>
        <family val="2"/>
      </rPr>
      <t>automatically</t>
    </r>
    <r>
      <rPr>
        <sz val="10"/>
        <rFont val="Arial"/>
        <family val="2"/>
      </rPr>
      <t xml:space="preserve"> based on columns C &amp; G in this sheet</t>
    </r>
  </si>
  <si>
    <r>
      <t xml:space="preserve">This is </t>
    </r>
    <r>
      <rPr>
        <b/>
        <sz val="10"/>
        <rFont val="Arial"/>
        <family val="2"/>
      </rPr>
      <t>calculated automatically</t>
    </r>
    <r>
      <rPr>
        <sz val="10"/>
        <rFont val="Arial"/>
        <family val="2"/>
      </rPr>
      <t xml:space="preserve"> based on columns D &amp; H in this sheet</t>
    </r>
  </si>
  <si>
    <r>
      <t xml:space="preserve">The total APC expenditure spent under this deal is </t>
    </r>
    <r>
      <rPr>
        <b/>
        <sz val="10"/>
        <rFont val="Arial"/>
        <family val="2"/>
      </rPr>
      <t xml:space="preserve">calculated automatically </t>
    </r>
    <r>
      <rPr>
        <sz val="10"/>
        <rFont val="Arial"/>
        <family val="2"/>
      </rPr>
      <t>based on columns B &amp; F in this sheet</t>
    </r>
  </si>
  <si>
    <t>Amount of APC charged to COAF grant (including VAT if charged) in £</t>
  </si>
  <si>
    <t>Amount of APC charged to RCUK OA fund (including VAT if charged) in £</t>
  </si>
  <si>
    <r>
      <t xml:space="preserve">The number of APCs paid under this deal is </t>
    </r>
    <r>
      <rPr>
        <b/>
        <sz val="10"/>
        <rFont val="Arial"/>
        <family val="2"/>
      </rPr>
      <t>calculated automatically</t>
    </r>
    <r>
      <rPr>
        <sz val="10"/>
        <rFont val="Arial"/>
        <family val="2"/>
      </rPr>
      <t xml:space="preserve"> from the number of times the name of this deal occurs in the "Discounts, memberships &amp; prepayment agreeements" column of the "JISC APC template"</t>
    </r>
  </si>
  <si>
    <r>
      <t xml:space="preserve">The amount spent on these APCs is </t>
    </r>
    <r>
      <rPr>
        <b/>
        <sz val="10"/>
        <rFont val="Arial"/>
        <family val="2"/>
      </rPr>
      <t>calculated automatically</t>
    </r>
    <r>
      <rPr>
        <sz val="10"/>
        <rFont val="Arial"/>
        <family val="2"/>
      </rPr>
      <t xml:space="preserve"> from the sum of the "APC expenditure (£) including VAT if charged" of the "JISC APC template"</t>
    </r>
  </si>
  <si>
    <r>
      <t xml:space="preserve">The amount spent on these APCs is </t>
    </r>
    <r>
      <rPr>
        <b/>
        <sz val="10"/>
        <rFont val="Arial"/>
        <family val="2"/>
      </rPr>
      <t>calculated automatically</t>
    </r>
    <r>
      <rPr>
        <sz val="10"/>
        <rFont val="Arial"/>
        <family val="2"/>
      </rPr>
      <t xml:space="preserve"> from the the sum of the "Amount of APC charged to COAF grant (including VAT if charged) in £" column of the "JISC APC template"</t>
    </r>
  </si>
  <si>
    <r>
      <t xml:space="preserve">The amount spent on these APCs is </t>
    </r>
    <r>
      <rPr>
        <b/>
        <sz val="10"/>
        <rFont val="Arial"/>
        <family val="2"/>
      </rPr>
      <t>calculated automatically</t>
    </r>
    <r>
      <rPr>
        <sz val="10"/>
        <rFont val="Arial"/>
        <family val="2"/>
      </rPr>
      <t xml:space="preserve"> from the "Amount of APC charged to RCUK OA fund (including VAT if charged) in £" column of the "JISC APC template"</t>
    </r>
  </si>
  <si>
    <t>Green fields are required by RCUK only</t>
  </si>
  <si>
    <t>Yellow fields are required by COAF only</t>
  </si>
  <si>
    <r>
      <t>The</t>
    </r>
    <r>
      <rPr>
        <b/>
        <sz val="10"/>
        <rFont val="Arial"/>
        <family val="2"/>
      </rPr>
      <t xml:space="preserve"> institution enters</t>
    </r>
    <r>
      <rPr>
        <sz val="10"/>
        <rFont val="Arial"/>
        <family val="2"/>
      </rPr>
      <t xml:space="preserve"> the amount spent on the deal</t>
    </r>
  </si>
  <si>
    <r>
      <t xml:space="preserve">The </t>
    </r>
    <r>
      <rPr>
        <b/>
        <sz val="10"/>
        <rFont val="Arial"/>
        <family val="2"/>
      </rPr>
      <t>institution enters</t>
    </r>
    <r>
      <rPr>
        <sz val="10"/>
        <rFont val="Arial"/>
        <family val="2"/>
      </rPr>
      <t xml:space="preserve"> the amount of the membership price charged to COAF, if any</t>
    </r>
  </si>
  <si>
    <r>
      <t xml:space="preserve">The </t>
    </r>
    <r>
      <rPr>
        <b/>
        <sz val="10"/>
        <rFont val="Arial"/>
        <family val="2"/>
      </rPr>
      <t>institution enters</t>
    </r>
    <r>
      <rPr>
        <sz val="10"/>
        <rFont val="Arial"/>
        <family val="2"/>
      </rPr>
      <t xml:space="preserve"> the amount of the membership price charged to RCUK, if any</t>
    </r>
  </si>
  <si>
    <t>Grey fields are required by COAF and RCUK, and are required by Jisc unless otherwise stated</t>
  </si>
  <si>
    <t>Fields highlighted in grey are considered by COAF and RCUK to be required fields. It is recommended to complete as many fields as possible. These are also considered by Jisc to be required unless stated otherwise in the description. Any fields that aren't relevant leave blank.</t>
  </si>
  <si>
    <r>
      <t xml:space="preserve">Fields highlighted in yellow are considered by COAF to be required for their reporting purposes. COAF recognises the difficulty some institutions may have in providing this level of information and request that Research Organisations make their best endeavours to provide the information requested. If you need further advice or have specific issues on the use or reporting of COAF funds please contact Wellcome at: </t>
    </r>
    <r>
      <rPr>
        <b/>
        <sz val="10"/>
        <rFont val="Arial"/>
        <family val="2"/>
      </rPr>
      <t>openacc@wellcome.ac.uk</t>
    </r>
  </si>
  <si>
    <t>This guidance is provided to define the fields provided in the template and describe how to complete them. Rows 3-6 of the template are filled out with dummy data as an example; please delete this when filling in your own information. The columns are grouped into sections for convenience: institutional, bibliographic, funding, APC, and license data.</t>
  </si>
  <si>
    <t>The funder of the research. This is optional but it may differ from the 'Fund that APC is paid from' field. Explain any complications in the 'Notes' field. This field is optional when reporting to Jisc.</t>
  </si>
  <si>
    <t>Grant ID for first funder.This field is optional when reporting to Jisc.</t>
  </si>
  <si>
    <t>Complete if no DOI or PubMed ID provided</t>
  </si>
  <si>
    <t>The name of the organisation making an article available. Complete if no DOI or PMID is provided.</t>
  </si>
  <si>
    <t>Title of the work that the item is contained within: if it is not a journal but a book or conference proceeding, use the title of that instead. The name of the organisation making an article available. Complete if no DOI or PMID is provided.</t>
  </si>
  <si>
    <t>The International Standard Serial Number. E-ISSN is preferred. Use ISBN if applicable. Complete if no PMID or DOI is provided.</t>
  </si>
  <si>
    <t>Select what kind of publication the item is published in from the drop-down list. Complete if no DOI or PMID is provided.</t>
  </si>
  <si>
    <r>
      <rPr>
        <b/>
        <sz val="11"/>
        <rFont val="Calibri"/>
        <family val="2"/>
        <scheme val="minor"/>
      </rPr>
      <t xml:space="preserve">Actual </t>
    </r>
    <r>
      <rPr>
        <sz val="11"/>
        <rFont val="Calibri"/>
        <family val="2"/>
        <scheme val="minor"/>
      </rPr>
      <t>Year 4 spend (April 2016 - March 2017)</t>
    </r>
  </si>
  <si>
    <t>Wellcome supplement</t>
  </si>
  <si>
    <r>
      <rPr>
        <b/>
        <sz val="11"/>
        <rFont val="Calibri"/>
        <family val="2"/>
        <scheme val="minor"/>
      </rPr>
      <t xml:space="preserve">Actual </t>
    </r>
    <r>
      <rPr>
        <sz val="11"/>
        <rFont val="Calibri"/>
        <family val="2"/>
        <scheme val="minor"/>
      </rPr>
      <t>Year 5 spend (April 2017 - March 2018)</t>
    </r>
  </si>
  <si>
    <r>
      <rPr>
        <b/>
        <sz val="11"/>
        <rFont val="Calibri"/>
        <family val="2"/>
        <scheme val="minor"/>
      </rPr>
      <t xml:space="preserve">Actual </t>
    </r>
    <r>
      <rPr>
        <sz val="11"/>
        <rFont val="Calibri"/>
        <family val="2"/>
        <scheme val="minor"/>
      </rPr>
      <t>Year 6 spend (April 2018 - March 2019)</t>
    </r>
  </si>
  <si>
    <t xml:space="preserve">Total </t>
  </si>
  <si>
    <r>
      <t xml:space="preserve">Summary information on compliance with RCUK OA policy </t>
    </r>
    <r>
      <rPr>
        <b/>
        <sz val="14"/>
        <color theme="4"/>
        <rFont val="Calibri"/>
        <family val="2"/>
        <scheme val="minor"/>
      </rPr>
      <t>1 April 2018-31 March 2019</t>
    </r>
    <r>
      <rPr>
        <b/>
        <sz val="14"/>
        <rFont val="Calibri"/>
        <family val="2"/>
        <scheme val="minor"/>
      </rPr>
      <t xml:space="preserve"> (to be completed by all ROs)</t>
    </r>
  </si>
  <si>
    <r>
      <t>OA block grant summary of non-publisher spend (</t>
    </r>
    <r>
      <rPr>
        <b/>
        <sz val="11"/>
        <color theme="4"/>
        <rFont val="Calibri"/>
        <family val="2"/>
        <scheme val="minor"/>
      </rPr>
      <t>1 April 2018 to 31 March 2019</t>
    </r>
    <r>
      <rPr>
        <b/>
        <sz val="11"/>
        <rFont val="Calibri"/>
        <family val="2"/>
        <scheme val="minor"/>
      </rPr>
      <t>)</t>
    </r>
  </si>
  <si>
    <r>
      <rPr>
        <b/>
        <sz val="11"/>
        <color rgb="FFFF0000"/>
        <rFont val="Calibri"/>
        <family val="2"/>
        <scheme val="minor"/>
      </rPr>
      <t>Estimated</t>
    </r>
    <r>
      <rPr>
        <b/>
        <sz val="11"/>
        <rFont val="Calibri"/>
        <family val="2"/>
        <scheme val="minor"/>
      </rPr>
      <t xml:space="preserve"> </t>
    </r>
    <r>
      <rPr>
        <sz val="11"/>
        <rFont val="Calibri"/>
        <family val="2"/>
        <scheme val="minor"/>
      </rPr>
      <t>Year 7 spend (April 2019 - March 2020)</t>
    </r>
  </si>
  <si>
    <r>
      <rPr>
        <b/>
        <sz val="11"/>
        <rFont val="Calibri"/>
        <family val="2"/>
        <scheme val="minor"/>
      </rPr>
      <t xml:space="preserve">Actual </t>
    </r>
    <r>
      <rPr>
        <sz val="11"/>
        <rFont val="Calibri"/>
        <family val="2"/>
        <scheme val="minor"/>
      </rPr>
      <t>Year 7 block grant allocation (April 2019 - March 2020)</t>
    </r>
  </si>
  <si>
    <t>Bank and related charges</t>
  </si>
  <si>
    <t>Provide short statement on how implementation of RCUK OA policy is progressing.</t>
  </si>
  <si>
    <t>Promotional materials (postcards, stationary for events)</t>
  </si>
  <si>
    <t>GBP</t>
  </si>
  <si>
    <t>USD</t>
  </si>
  <si>
    <t>EUR</t>
  </si>
  <si>
    <t>Institution name: London School of Hygiene &amp; Tropical Medicine</t>
  </si>
  <si>
    <t>Contact name and email address: Dominic Walker - dominic.walker@lshtm.ac.uk</t>
  </si>
  <si>
    <t>10.1136/bmjgh-2017-000526</t>
  </si>
  <si>
    <t>BMJ</t>
  </si>
  <si>
    <t>BMJ Global Health</t>
  </si>
  <si>
    <t>2059-7908</t>
  </si>
  <si>
    <t>Journal Article/Review (Open Access)</t>
  </si>
  <si>
    <t>Economic evaluation of the Good School Toolkit: an intervention for reducing violence in primary schools in Uganda.</t>
  </si>
  <si>
    <t>MR/L004321/1</t>
  </si>
  <si>
    <t>26/03/2018</t>
  </si>
  <si>
    <t>10.1136/bmjgh-2018-000726</t>
  </si>
  <si>
    <t>Evaluating the impact of a maternal health voucher programme on service use before and after the introduction of free maternity services in Kenya: a quasi-experimental study</t>
  </si>
  <si>
    <t>11/04/2018</t>
  </si>
  <si>
    <t>10.1038/s41598-018-25149-6</t>
  </si>
  <si>
    <t>Springer Nature</t>
  </si>
  <si>
    <t>Scientific Reports</t>
  </si>
  <si>
    <t>2045-2322</t>
  </si>
  <si>
    <t xml:space="preserve">Transmission events revealed in tuberculosis contact investigations in London </t>
  </si>
  <si>
    <t>27/04/2018</t>
  </si>
  <si>
    <t xml:space="preserve">MR/J005088/1 </t>
  </si>
  <si>
    <t>Other funder: Bill &amp; Melinda Gates Foundation</t>
  </si>
  <si>
    <t>26/01/2018</t>
  </si>
  <si>
    <t>10.1371/journal.pntd.0006276</t>
  </si>
  <si>
    <t>PLoS</t>
  </si>
  <si>
    <t>Neglected Tropical Diseases</t>
  </si>
  <si>
    <t>1935-2727</t>
  </si>
  <si>
    <t>The impact of passive case detection on the transmission dynamics of gambiense Human African Trypanosomiasis</t>
  </si>
  <si>
    <t>MR/K021680/1</t>
  </si>
  <si>
    <t>13/04/2018</t>
  </si>
  <si>
    <t>10.1371/journal.pone.0196480</t>
  </si>
  <si>
    <t>PLoS One</t>
  </si>
  <si>
    <t>1932-6203</t>
  </si>
  <si>
    <t xml:space="preserve">Choice of time horizon critical in estimating costs and effects of changes to HIV programmes </t>
  </si>
  <si>
    <t>16/05/2018</t>
  </si>
  <si>
    <t>MR/J005088/1</t>
  </si>
  <si>
    <t xml:space="preserve">USD </t>
  </si>
  <si>
    <t>02/03/2018</t>
  </si>
  <si>
    <t>10.1002/sim.7668</t>
  </si>
  <si>
    <t>Wiley</t>
  </si>
  <si>
    <t>Statistics in Medicine</t>
  </si>
  <si>
    <t>1097-0258</t>
  </si>
  <si>
    <t>Journal Article/Review (Hybrid)</t>
  </si>
  <si>
    <t>Robust analysis of stepped wedge trials using cluster-level summaries within periods</t>
  </si>
  <si>
    <t>MR/L004933/1-P27</t>
  </si>
  <si>
    <t>21/02/2018</t>
  </si>
  <si>
    <t>10.1007/s11136-018-1823-6</t>
  </si>
  <si>
    <t>Quality of Life Research</t>
  </si>
  <si>
    <t>0962-9343</t>
  </si>
  <si>
    <t>Agreement between retrospectively and contemporaneously collected Patient Reported Outcome Measures (PROMs) in hip and knee replacement patients</t>
  </si>
  <si>
    <t>26/02/2018</t>
  </si>
  <si>
    <t>ES/J500021/1</t>
  </si>
  <si>
    <t>31/01/2018</t>
  </si>
  <si>
    <t>10.4049/jimmunol.1701614</t>
  </si>
  <si>
    <t>American Association of Immunologists</t>
  </si>
  <si>
    <t>Journal of Immunology</t>
  </si>
  <si>
    <t>0022-1767</t>
  </si>
  <si>
    <t>IL-15 Promotes Polyfunctional NK Cell Responses to Influenza by Boosting IL-12 Production</t>
  </si>
  <si>
    <t>28/02/2018</t>
  </si>
  <si>
    <t>G1000808</t>
  </si>
  <si>
    <t>DFID</t>
  </si>
  <si>
    <t>25/04/2018</t>
  </si>
  <si>
    <t>10.1371/journal.pntd.0006432</t>
  </si>
  <si>
    <t>Exposure and infection to Plasmodium knowlesi in case study communities in Northern Sabah, Malaysia and Palawan, The Philippines</t>
  </si>
  <si>
    <t>14/06/2018</t>
  </si>
  <si>
    <t>G1100796</t>
  </si>
  <si>
    <t>10.1371/journal.pone.0193376</t>
  </si>
  <si>
    <t>From kitchen to classroom: Assessing the impact of cleaner burning biomass-fuelled cookstoves on primary school attendance in Karonga district, northern Malawi</t>
  </si>
  <si>
    <t>098610/Z/12/Z</t>
  </si>
  <si>
    <t>Other funder: DFID</t>
  </si>
  <si>
    <t>10.1186/s12889-018-5462-1</t>
  </si>
  <si>
    <t>BioMed Central</t>
  </si>
  <si>
    <t>BMC Public Health </t>
  </si>
  <si>
    <t>1471-2458</t>
  </si>
  <si>
    <t>Implementation of the Good School Toolkit in Uganda: A quantitative process evaluation of a successful violence prevention program</t>
  </si>
  <si>
    <t>25/05/2018</t>
  </si>
  <si>
    <t>22/03/2018</t>
  </si>
  <si>
    <t>10.1038/s41598-018-23878-2</t>
  </si>
  <si>
    <t xml:space="preserve">Implementation, coverage and equity of large-scale door-to door delivery of Seasonal Malaria Chemoprevention (SMC) to children under 10 in Senegal
</t>
  </si>
  <si>
    <t>MR/J012394/1</t>
  </si>
  <si>
    <t>Total</t>
  </si>
  <si>
    <t>10.1136/bmjsrh-2017-200037</t>
  </si>
  <si>
    <t>BMJ Sexual and Reproductive Health</t>
  </si>
  <si>
    <t>2515-1991</t>
  </si>
  <si>
    <t>Contraceptive method use among women and its association with age, relationship status and duration: findings from the third British National Survey of Sexual Attitudes and Lifestyles (Natsal-3)</t>
  </si>
  <si>
    <t>G0701757</t>
  </si>
  <si>
    <t>10.1186/s12942-018-0141-0</t>
  </si>
  <si>
    <t>International Journal of Health Geographics</t>
  </si>
  <si>
    <t>1476-072X</t>
  </si>
  <si>
    <t>Use of mobile technology-based participatory mapping approaches to geolocate health facility attendees for disease surveillance in low resource settings</t>
  </si>
  <si>
    <t>MR/N019199/1</t>
  </si>
  <si>
    <t>31/05/2018</t>
  </si>
  <si>
    <t>10.1016/S0140-6736(18)31267-4</t>
  </si>
  <si>
    <t>Elsevier</t>
  </si>
  <si>
    <t>The Lancet</t>
  </si>
  <si>
    <t>0140-6736</t>
  </si>
  <si>
    <t>Rapid urine-based screening for tuberculosis in HIV-positive patients admitted to hospital in Africa (STAMP): a pragmatic, multicentre, parallel-group, double-blind, randomised controlled trial</t>
  </si>
  <si>
    <t>19/07/2018</t>
  </si>
  <si>
    <t>MR/M007375/1</t>
  </si>
  <si>
    <t>10.1371/journal.pmed.1002613</t>
  </si>
  <si>
    <t xml:space="preserve">PLoS Medicine </t>
  </si>
  <si>
    <t>1549-1277</t>
  </si>
  <si>
    <t>Nonlinear and delayed impacts of climate on dengue risk in Barbados: A modelling study</t>
  </si>
  <si>
    <t>MR/M022625/1</t>
  </si>
  <si>
    <t>10.1016/j.chiabu.2018.06.007</t>
  </si>
  <si>
    <t>Child Abuse &amp; Neglect</t>
  </si>
  <si>
    <t>0145-2134</t>
  </si>
  <si>
    <t>Effects of a violence prevention intervention in schools and surrounding communities: Secondary analysis of a cluster randomised-controlled trial in Uganda</t>
  </si>
  <si>
    <t>17/05/2018</t>
  </si>
  <si>
    <t>10.1136/bmjgh-2017-000695</t>
  </si>
  <si>
    <t>Understanding for whom, why and in what circumstances payment for performance works in low and middle income countries: Protocol for a realist review</t>
  </si>
  <si>
    <t>27/06/2018</t>
  </si>
  <si>
    <t>MR/P014429/1</t>
  </si>
  <si>
    <t>10.7554/eLife.34848</t>
  </si>
  <si>
    <t>eLife</t>
  </si>
  <si>
    <t>2050-084X</t>
  </si>
  <si>
    <t>Using paired serology and surveillance data to quantify dengue transmission and control during a large outbreak in Fiji</t>
  </si>
  <si>
    <t>14/08/2018</t>
  </si>
  <si>
    <t>206250/Z/17/Z</t>
  </si>
  <si>
    <t>MR/K021524/1</t>
  </si>
  <si>
    <t>10.1016/j.molbiopara.2018.07.002</t>
  </si>
  <si>
    <t xml:space="preserve">Molecular and Biochemical Parasitology </t>
  </si>
  <si>
    <t>0166-6851</t>
  </si>
  <si>
    <t>Optimising genetic transformation of Trypanosoma cruzi using hydroxyurea-induced cell-cycle synchronisation</t>
  </si>
  <si>
    <t>PG/13/88/30556</t>
  </si>
  <si>
    <t>MRC PhD studentship</t>
  </si>
  <si>
    <t>23/07/2018</t>
  </si>
  <si>
    <t>10.1136/bmjgh-2018-000897</t>
  </si>
  <si>
    <t>2044-6055</t>
  </si>
  <si>
    <t>Does supportive legislation guarantee access to pregnancy termination and postabortion care services? Findings from a facility census in Central Province, Zambia</t>
  </si>
  <si>
    <t>ES/J5000021/1</t>
  </si>
  <si>
    <t>16/07/2018</t>
  </si>
  <si>
    <t>10.1371/journal.pone.0201452</t>
  </si>
  <si>
    <t>PLoS ONE</t>
  </si>
  <si>
    <t>Zika might not be acting alone: using an ecological study approach to investigate potential co-acting risk factors for an unusual pattern of microcephaly in Brazil</t>
  </si>
  <si>
    <t>15/08/2018</t>
  </si>
  <si>
    <t>MR/M01360X/1</t>
  </si>
  <si>
    <t>MC_PC_15103</t>
  </si>
  <si>
    <t>31/07/2018</t>
  </si>
  <si>
    <t>10.1186/s12864-018-4988-z</t>
  </si>
  <si>
    <t>BMC Genomics</t>
  </si>
  <si>
    <t>1471-2164</t>
  </si>
  <si>
    <t>Identifying mixed Mycobacterium tuberculosis infections from whole genome sequence data</t>
  </si>
  <si>
    <t>MR/N010469/1</t>
  </si>
  <si>
    <t>10.1016/S2542-5196(18)30066-4</t>
  </si>
  <si>
    <t>Lancet Planetary Health</t>
  </si>
  <si>
    <t>2542-5196</t>
  </si>
  <si>
    <t>Use of geographically weighted logistic regression to quantify spatial variation in the environmental and sociodemographic drivers of leptospirosis in Fiji: a modelling study</t>
  </si>
  <si>
    <t>MR/J003999/1</t>
  </si>
  <si>
    <t>Cost split with Australian National University</t>
  </si>
  <si>
    <t>10.1186/s13031-018-0176-7</t>
  </si>
  <si>
    <t>Conflict and Health</t>
  </si>
  <si>
    <t>1752-1505</t>
  </si>
  <si>
    <t>Health status of returning refugees, internally displaced persons, and the host community in a post-conflict district in Northern Sri Lanka: A cross-sectional survey </t>
  </si>
  <si>
    <t>ES/P010873/1 </t>
  </si>
  <si>
    <t>21/09/2018</t>
  </si>
  <si>
    <t>26/09/2018</t>
  </si>
  <si>
    <t>10.1038/s41598-018-33370-6</t>
  </si>
  <si>
    <t>Understanding molecular consequences of putative drug resistant mutations in Mycobacterium tuberculosis </t>
  </si>
  <si>
    <t>18/10/2018</t>
  </si>
  <si>
    <t>MR/K020420</t>
  </si>
  <si>
    <t>09/15/2018</t>
  </si>
  <si>
    <t>10.1371/journal.pcbi.1006515</t>
  </si>
  <si>
    <t>PLoS Computational Biology </t>
  </si>
  <si>
    <t>1553-734X</t>
  </si>
  <si>
    <t>Computationally-Guided Drug Repurposing Enables the Discovery of Kinase Targets and Inhibitors as New Schistosomicidal Agents </t>
  </si>
  <si>
    <t>10.1186/s13031-018-0178-5</t>
  </si>
  <si>
    <t>BMC</t>
  </si>
  <si>
    <t>What influenced provision of non-communicable disease healthcare in the Syrian conflict, from policy to implementation? A qualitative study</t>
  </si>
  <si>
    <t>12/11/2018</t>
  </si>
  <si>
    <t>10.1136/openhrt-2018-000920</t>
  </si>
  <si>
    <t>Open Heart</t>
  </si>
  <si>
    <t>2053-3624</t>
  </si>
  <si>
    <t>Using patient-reported outcome measures (PROMs) for primary percutaneous coronary intervention</t>
  </si>
  <si>
    <t>10.1186/s12864-019-5615-3</t>
  </si>
  <si>
    <t>Genome-wide analysis of Mycobacterium tuberculosis polymorphisms reveals lineage-specific associations with drug resistance</t>
  </si>
  <si>
    <t>BB/J014567/1</t>
  </si>
  <si>
    <t>10.1371/journal.pone.0213835</t>
  </si>
  <si>
    <t>Health status, sexual activity and satisfaction among older people in Britain: A mixed methods study</t>
  </si>
  <si>
    <t>10.1371/journal.pone.0210719</t>
  </si>
  <si>
    <t>Feasibility of conducting HIV combination prevention interventions in fishing communities in Uganda: A pilot cluster randomised trial</t>
  </si>
  <si>
    <t>MR/L004305/1</t>
  </si>
  <si>
    <t>American Society for Microbiology</t>
  </si>
  <si>
    <t>MBio</t>
  </si>
  <si>
    <t>2150-7511</t>
  </si>
  <si>
    <t>Quantitative Analyses Reveal Novel Roles for N-Glycosylation in a Major Enteric Bacterial Pathogen</t>
  </si>
  <si>
    <t>102978/Z/13/Z</t>
  </si>
  <si>
    <t>BB/N001591/1</t>
  </si>
  <si>
    <t>-</t>
  </si>
  <si>
    <t>NYP</t>
  </si>
  <si>
    <t>Additional publication costs charged to department</t>
  </si>
  <si>
    <t>Unknown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</si>
</sst>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2" formatCode="_-&quot;£&quot;* #,##0_-;\-&quot;£&quot;* #,##0_-;_-&quot;£&quot;* &quot;-&quot;_-;_-@_-"/>
    <numFmt numFmtId="164" formatCode="#,##0_ ;\-#,##0\ "/>
  </numFmts>
  <fonts count="3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b/>
      <sz val="10"/>
      <name val="Arial"/>
      <family val="2"/>
    </font>
    <font>
      <sz val="10"/>
      <name val="Arial"/>
      <family val="2"/>
    </font>
    <font>
      <sz val="10"/>
      <color theme="0" tint="-0.499984740745262"/>
      <name val="Arial"/>
      <family val="2"/>
    </font>
    <font>
      <b/>
      <sz val="11"/>
      <color theme="1"/>
      <name val="Arial"/>
      <family val="2"/>
    </font>
    <font>
      <u/>
      <sz val="10"/>
      <color theme="10"/>
      <name val="Arial"/>
      <family val="2"/>
    </font>
    <font>
      <sz val="10"/>
      <color theme="1"/>
      <name val="Arial"/>
      <family val="2"/>
    </font>
    <font>
      <b/>
      <sz val="10"/>
      <color theme="1"/>
      <name val="Arial"/>
      <family val="2"/>
    </font>
    <font>
      <b/>
      <sz val="11"/>
      <name val="Arial"/>
      <family val="2"/>
    </font>
    <font>
      <sz val="11"/>
      <name val="Calibri"/>
      <family val="2"/>
      <scheme val="minor"/>
    </font>
    <font>
      <b/>
      <sz val="11"/>
      <name val="Calibri"/>
      <family val="2"/>
      <scheme val="minor"/>
    </font>
    <font>
      <b/>
      <sz val="14"/>
      <name val="Calibri"/>
      <family val="2"/>
      <scheme val="minor"/>
    </font>
    <font>
      <b/>
      <sz val="12"/>
      <name val="Calibri"/>
      <family val="2"/>
      <scheme val="minor"/>
    </font>
    <font>
      <i/>
      <sz val="10"/>
      <name val="Calibri"/>
      <family val="2"/>
      <scheme val="minor"/>
    </font>
    <font>
      <sz val="10"/>
      <name val="Arial"/>
      <family val="2"/>
    </font>
    <font>
      <b/>
      <sz val="14"/>
      <color theme="4"/>
      <name val="Calibri"/>
      <family val="2"/>
      <scheme val="minor"/>
    </font>
    <font>
      <b/>
      <sz val="11"/>
      <color theme="4"/>
      <name val="Calibri"/>
      <family val="2"/>
      <scheme val="minor"/>
    </font>
    <font>
      <b/>
      <sz val="10"/>
      <color rgb="FF444444"/>
      <name val="Arial"/>
      <family val="2"/>
    </font>
    <font>
      <sz val="9"/>
      <color indexed="81"/>
      <name val="Tahoma"/>
      <family val="2"/>
    </font>
    <font>
      <b/>
      <sz val="9"/>
      <color indexed="81"/>
      <name val="Tahoma"/>
      <family val="2"/>
    </font>
    <font>
      <sz val="7"/>
      <color theme="1"/>
      <name val="Arial"/>
      <family val="2"/>
    </font>
    <font>
      <sz val="7"/>
      <name val="Arial"/>
      <family val="2"/>
    </font>
    <font>
      <b/>
      <sz val="11"/>
      <color rgb="FFFF0000"/>
      <name val="Calibri"/>
      <family val="2"/>
      <scheme val="minor"/>
    </font>
  </fonts>
  <fills count="13">
    <fill>
      <patternFill patternType="none"/>
    </fill>
    <fill>
      <patternFill patternType="gray125"/>
    </fill>
    <fill>
      <patternFill patternType="none"/>
    </fill>
    <fill>
      <patternFill patternType="solid">
        <fgColor theme="0" tint="-0.14999847407452621"/>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rgb="FFD9D9D9"/>
      </patternFill>
    </fill>
    <fill>
      <patternFill patternType="solid">
        <fgColor rgb="FF92D050"/>
        <bgColor indexed="64"/>
      </patternFill>
    </fill>
    <fill>
      <patternFill patternType="solid">
        <fgColor theme="7" tint="0.39997558519241921"/>
        <bgColor indexed="64"/>
      </patternFill>
    </fill>
    <fill>
      <patternFill patternType="solid">
        <fgColor theme="7" tint="0.39997558519241921"/>
        <bgColor rgb="FFD9D9D9"/>
      </patternFill>
    </fill>
    <fill>
      <patternFill patternType="solid">
        <fgColor theme="1"/>
        <bgColor indexed="64"/>
      </patternFill>
    </fill>
  </fills>
  <borders count="26">
    <border>
      <left/>
      <right/>
      <top/>
      <bottom/>
      <diagonal/>
    </border>
    <border>
      <left/>
      <right/>
      <top/>
      <bottom/>
      <diagonal/>
    </border>
    <border>
      <left/>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dashDot">
        <color auto="1"/>
      </left>
      <right style="dashDot">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theme="0" tint="-0.14996795556505021"/>
      </left>
      <right style="thin">
        <color theme="0" tint="-0.14996795556505021"/>
      </right>
      <top/>
      <bottom/>
      <diagonal/>
    </border>
    <border>
      <left style="thin">
        <color theme="0" tint="-0.14996795556505021"/>
      </left>
      <right/>
      <top/>
      <bottom/>
      <diagonal/>
    </border>
    <border>
      <left/>
      <right style="thin">
        <color theme="0" tint="-0.14996795556505021"/>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19">
    <xf numFmtId="0" fontId="0" fillId="0" borderId="0"/>
    <xf numFmtId="0" fontId="9" fillId="2" borderId="1"/>
    <xf numFmtId="0" fontId="8" fillId="2" borderId="1"/>
    <xf numFmtId="0" fontId="16" fillId="0" borderId="0" applyNumberFormat="0" applyFill="0" applyBorder="0" applyAlignment="0" applyProtection="0"/>
    <xf numFmtId="0" fontId="7" fillId="2" borderId="1"/>
    <xf numFmtId="0" fontId="10" fillId="2" borderId="1"/>
    <xf numFmtId="0" fontId="6" fillId="2" borderId="1"/>
    <xf numFmtId="0" fontId="5" fillId="2" borderId="1"/>
    <xf numFmtId="0" fontId="4" fillId="2" borderId="1"/>
    <xf numFmtId="0" fontId="3" fillId="2" borderId="1"/>
    <xf numFmtId="0" fontId="3" fillId="2" borderId="1"/>
    <xf numFmtId="0" fontId="16" fillId="2" borderId="1" applyNumberFormat="0" applyFill="0" applyBorder="0" applyAlignment="0" applyProtection="0"/>
    <xf numFmtId="0" fontId="3" fillId="2" borderId="1"/>
    <xf numFmtId="0" fontId="3" fillId="2" borderId="1"/>
    <xf numFmtId="0" fontId="3" fillId="2" borderId="1"/>
    <xf numFmtId="0" fontId="3" fillId="2" borderId="1"/>
    <xf numFmtId="0" fontId="25" fillId="2" borderId="1"/>
    <xf numFmtId="0" fontId="2" fillId="2" borderId="1"/>
    <xf numFmtId="0" fontId="1" fillId="2" borderId="1"/>
  </cellStyleXfs>
  <cellXfs count="235">
    <xf numFmtId="0" fontId="0" fillId="0" borderId="0" xfId="0"/>
    <xf numFmtId="0" fontId="17" fillId="2" borderId="1" xfId="1" applyFont="1"/>
    <xf numFmtId="0" fontId="17" fillId="2" borderId="1" xfId="1" applyFont="1" applyAlignment="1">
      <alignment wrapText="1"/>
    </xf>
    <xf numFmtId="0" fontId="0" fillId="0" borderId="1" xfId="0" applyBorder="1"/>
    <xf numFmtId="0" fontId="16" fillId="0" borderId="4" xfId="3" applyBorder="1" applyAlignment="1"/>
    <xf numFmtId="0" fontId="13" fillId="0" borderId="9" xfId="0" applyFont="1" applyBorder="1" applyAlignment="1"/>
    <xf numFmtId="0" fontId="16" fillId="0" borderId="1" xfId="3" applyBorder="1" applyAlignment="1"/>
    <xf numFmtId="0" fontId="0" fillId="0" borderId="10" xfId="0" applyBorder="1"/>
    <xf numFmtId="0" fontId="10" fillId="2" borderId="1" xfId="5"/>
    <xf numFmtId="0" fontId="17" fillId="2" borderId="1" xfId="9" applyFont="1" applyAlignment="1">
      <alignment wrapText="1"/>
    </xf>
    <xf numFmtId="0" fontId="17" fillId="4" borderId="5" xfId="9" applyFont="1" applyFill="1" applyBorder="1"/>
    <xf numFmtId="0" fontId="12" fillId="2" borderId="5" xfId="9" applyFont="1" applyBorder="1" applyAlignment="1">
      <alignment vertical="top"/>
    </xf>
    <xf numFmtId="0" fontId="12" fillId="4" borderId="8" xfId="9" applyFont="1" applyFill="1" applyBorder="1"/>
    <xf numFmtId="0" fontId="15" fillId="4" borderId="1" xfId="9" applyFont="1" applyFill="1" applyBorder="1"/>
    <xf numFmtId="0" fontId="10" fillId="2" borderId="1" xfId="9" applyFont="1" applyBorder="1" applyAlignment="1">
      <alignment horizontal="left" vertical="center" wrapText="1"/>
    </xf>
    <xf numFmtId="0" fontId="17" fillId="2" borderId="1" xfId="9" applyFont="1" applyBorder="1"/>
    <xf numFmtId="0" fontId="10" fillId="2" borderId="1" xfId="5" applyFont="1"/>
    <xf numFmtId="0" fontId="17" fillId="2" borderId="1" xfId="5" applyFont="1"/>
    <xf numFmtId="0" fontId="10" fillId="2" borderId="1" xfId="5" applyBorder="1"/>
    <xf numFmtId="0" fontId="10" fillId="2" borderId="1" xfId="5" applyFont="1" applyBorder="1" applyAlignment="1">
      <alignment vertical="center" wrapText="1"/>
    </xf>
    <xf numFmtId="0" fontId="10" fillId="2" borderId="1" xfId="5" applyFont="1" applyAlignment="1">
      <alignment vertical="center" wrapText="1"/>
    </xf>
    <xf numFmtId="0" fontId="12" fillId="2" borderId="1" xfId="5" applyFont="1" applyBorder="1" applyAlignment="1">
      <alignment vertical="center" wrapText="1"/>
    </xf>
    <xf numFmtId="0" fontId="10" fillId="2" borderId="1" xfId="5" applyFont="1" applyBorder="1"/>
    <xf numFmtId="0" fontId="10" fillId="2" borderId="1" xfId="5" applyFill="1"/>
    <xf numFmtId="0" fontId="10" fillId="2" borderId="14" xfId="5" applyFont="1" applyFill="1" applyBorder="1" applyAlignment="1">
      <alignment horizontal="left" wrapText="1"/>
    </xf>
    <xf numFmtId="0" fontId="10" fillId="2" borderId="1" xfId="5" applyFont="1" applyFill="1" applyBorder="1" applyAlignment="1">
      <alignment horizontal="left" wrapText="1"/>
    </xf>
    <xf numFmtId="0" fontId="17" fillId="2" borderId="14" xfId="5" applyFont="1" applyFill="1" applyBorder="1" applyAlignment="1">
      <alignment horizontal="left" wrapText="1"/>
    </xf>
    <xf numFmtId="0" fontId="10" fillId="2" borderId="1" xfId="5" applyAlignment="1">
      <alignment wrapText="1"/>
    </xf>
    <xf numFmtId="0" fontId="17" fillId="2" borderId="6" xfId="9" applyFont="1" applyBorder="1"/>
    <xf numFmtId="0" fontId="18" fillId="4" borderId="8" xfId="9" applyFont="1" applyFill="1" applyBorder="1" applyAlignment="1">
      <alignment wrapText="1"/>
    </xf>
    <xf numFmtId="0" fontId="10" fillId="2" borderId="1" xfId="5" applyAlignment="1"/>
    <xf numFmtId="0" fontId="17" fillId="2" borderId="1" xfId="1" applyFont="1" applyAlignment="1"/>
    <xf numFmtId="0" fontId="17" fillId="2" borderId="1" xfId="9" applyFont="1" applyBorder="1" applyAlignment="1">
      <alignment horizontal="left" vertical="center" wrapText="1"/>
    </xf>
    <xf numFmtId="0" fontId="17" fillId="2" borderId="1" xfId="9" applyFont="1" applyBorder="1" applyAlignment="1">
      <alignment wrapText="1"/>
    </xf>
    <xf numFmtId="0" fontId="0" fillId="0" borderId="0" xfId="0" applyAlignment="1"/>
    <xf numFmtId="0" fontId="0" fillId="0" borderId="0" xfId="0" applyFill="1" applyAlignment="1"/>
    <xf numFmtId="49" fontId="0" fillId="0" borderId="0" xfId="0" applyNumberFormat="1" applyAlignment="1"/>
    <xf numFmtId="0" fontId="25" fillId="2" borderId="1" xfId="16" applyAlignment="1" applyProtection="1">
      <alignment wrapText="1"/>
      <protection locked="0"/>
    </xf>
    <xf numFmtId="0" fontId="10" fillId="2" borderId="1" xfId="16" applyFont="1" applyAlignment="1" applyProtection="1">
      <alignment wrapText="1"/>
    </xf>
    <xf numFmtId="0" fontId="25" fillId="2" borderId="1" xfId="16" applyAlignment="1" applyProtection="1">
      <alignment wrapText="1"/>
    </xf>
    <xf numFmtId="0" fontId="25" fillId="2" borderId="1" xfId="16" applyProtection="1">
      <protection locked="0"/>
    </xf>
    <xf numFmtId="0" fontId="10" fillId="2" borderId="1" xfId="16" applyFont="1" applyFill="1" applyBorder="1" applyAlignment="1" applyProtection="1">
      <protection locked="0"/>
    </xf>
    <xf numFmtId="0" fontId="25" fillId="2" borderId="1" xfId="16" applyAlignment="1" applyProtection="1">
      <protection locked="0"/>
    </xf>
    <xf numFmtId="0" fontId="0" fillId="0" borderId="1" xfId="0" applyBorder="1" applyAlignment="1"/>
    <xf numFmtId="0" fontId="17" fillId="3" borderId="2" xfId="17" applyFont="1" applyFill="1" applyBorder="1" applyAlignment="1" applyProtection="1">
      <alignment wrapText="1"/>
    </xf>
    <xf numFmtId="0" fontId="10" fillId="0" borderId="1" xfId="5" applyFill="1" applyAlignment="1" applyProtection="1">
      <alignment wrapText="1"/>
    </xf>
    <xf numFmtId="0" fontId="28" fillId="0" borderId="0" xfId="0" applyFont="1" applyFill="1" applyProtection="1"/>
    <xf numFmtId="0" fontId="14" fillId="7" borderId="16" xfId="5" applyFont="1" applyFill="1" applyBorder="1" applyAlignment="1" applyProtection="1">
      <alignment wrapText="1"/>
      <protection locked="0"/>
    </xf>
    <xf numFmtId="0" fontId="14" fillId="7" borderId="1" xfId="16" applyFont="1" applyFill="1" applyBorder="1" applyAlignment="1" applyProtection="1">
      <alignment wrapText="1"/>
      <protection locked="0"/>
    </xf>
    <xf numFmtId="0" fontId="14" fillId="7" borderId="17" xfId="16" applyFont="1" applyFill="1" applyBorder="1" applyAlignment="1" applyProtection="1">
      <alignment wrapText="1"/>
      <protection locked="0"/>
    </xf>
    <xf numFmtId="0" fontId="10" fillId="2" borderId="1" xfId="16" applyFont="1" applyBorder="1" applyAlignment="1" applyProtection="1">
      <alignment wrapText="1"/>
    </xf>
    <xf numFmtId="0" fontId="10" fillId="0" borderId="1" xfId="16" applyFont="1" applyFill="1" applyAlignment="1" applyProtection="1">
      <alignment wrapText="1"/>
      <protection locked="0"/>
    </xf>
    <xf numFmtId="0" fontId="10" fillId="2" borderId="1" xfId="0" applyFont="1" applyFill="1" applyBorder="1" applyAlignment="1">
      <alignment horizontal="left"/>
    </xf>
    <xf numFmtId="0" fontId="0" fillId="0" borderId="1" xfId="0" applyBorder="1" applyAlignment="1">
      <alignment wrapText="1"/>
    </xf>
    <xf numFmtId="0" fontId="17" fillId="2" borderId="1" xfId="5" applyFont="1" applyAlignment="1" applyProtection="1">
      <alignment wrapText="1"/>
    </xf>
    <xf numFmtId="0" fontId="17" fillId="2" borderId="1" xfId="16" applyFont="1" applyAlignment="1" applyProtection="1">
      <alignment wrapText="1"/>
    </xf>
    <xf numFmtId="0" fontId="12" fillId="2" borderId="3" xfId="9" applyFont="1" applyBorder="1" applyAlignment="1">
      <alignment vertical="top" wrapText="1"/>
    </xf>
    <xf numFmtId="0" fontId="18" fillId="8" borderId="20" xfId="0" applyFont="1" applyFill="1" applyBorder="1" applyAlignment="1">
      <alignment horizontal="left" wrapText="1"/>
    </xf>
    <xf numFmtId="0" fontId="0" fillId="0" borderId="1" xfId="0" applyFill="1" applyBorder="1" applyAlignment="1"/>
    <xf numFmtId="49" fontId="0" fillId="0" borderId="1" xfId="0" applyNumberFormat="1" applyFill="1" applyBorder="1" applyAlignment="1"/>
    <xf numFmtId="0" fontId="10" fillId="0" borderId="1" xfId="0" applyFont="1" applyBorder="1" applyAlignment="1"/>
    <xf numFmtId="0" fontId="10" fillId="0" borderId="1" xfId="0" applyFont="1" applyFill="1" applyBorder="1" applyAlignment="1">
      <alignment horizontal="left"/>
    </xf>
    <xf numFmtId="0" fontId="10" fillId="8" borderId="1" xfId="0" applyFont="1" applyFill="1" applyBorder="1" applyAlignment="1">
      <alignment horizontal="left"/>
    </xf>
    <xf numFmtId="49" fontId="10" fillId="8" borderId="1" xfId="0" applyNumberFormat="1" applyFont="1" applyFill="1" applyBorder="1" applyAlignment="1">
      <alignment horizontal="left"/>
    </xf>
    <xf numFmtId="49" fontId="18" fillId="6" borderId="22" xfId="0" applyNumberFormat="1" applyFont="1" applyFill="1" applyBorder="1" applyAlignment="1">
      <alignment horizontal="left" wrapText="1"/>
    </xf>
    <xf numFmtId="0" fontId="18" fillId="9" borderId="20" xfId="0" applyFont="1" applyFill="1" applyBorder="1" applyAlignment="1">
      <alignment horizontal="left" wrapText="1"/>
    </xf>
    <xf numFmtId="0" fontId="11" fillId="2" borderId="1" xfId="0" applyFont="1" applyFill="1" applyBorder="1" applyAlignment="1">
      <alignment horizontal="left" wrapText="1"/>
    </xf>
    <xf numFmtId="0" fontId="10" fillId="9" borderId="1" xfId="0" applyFont="1" applyFill="1" applyBorder="1" applyAlignment="1">
      <alignment horizontal="left"/>
    </xf>
    <xf numFmtId="0" fontId="10" fillId="6" borderId="1" xfId="0" applyFont="1" applyFill="1" applyBorder="1" applyAlignment="1">
      <alignment horizontal="left"/>
    </xf>
    <xf numFmtId="0" fontId="18" fillId="11" borderId="20" xfId="0" applyFont="1" applyFill="1" applyBorder="1" applyAlignment="1">
      <alignment horizontal="left" wrapText="1"/>
    </xf>
    <xf numFmtId="0" fontId="10" fillId="11" borderId="1" xfId="0" applyFont="1" applyFill="1" applyBorder="1" applyAlignment="1">
      <alignment horizontal="left"/>
    </xf>
    <xf numFmtId="0" fontId="18" fillId="8" borderId="21" xfId="0" applyFont="1" applyFill="1" applyBorder="1" applyAlignment="1">
      <alignment horizontal="left" wrapText="1"/>
    </xf>
    <xf numFmtId="0" fontId="18" fillId="8" borderId="1" xfId="0" applyFont="1" applyFill="1" applyBorder="1" applyAlignment="1">
      <alignment horizontal="left" wrapText="1"/>
    </xf>
    <xf numFmtId="49" fontId="18" fillId="8" borderId="1" xfId="0" applyNumberFormat="1" applyFont="1" applyFill="1" applyBorder="1" applyAlignment="1">
      <alignment horizontal="left" wrapText="1"/>
    </xf>
    <xf numFmtId="0" fontId="17" fillId="3" borderId="23" xfId="17" applyFont="1" applyFill="1" applyBorder="1" applyAlignment="1" applyProtection="1">
      <alignment wrapText="1"/>
      <protection locked="0"/>
    </xf>
    <xf numFmtId="0" fontId="17" fillId="3" borderId="24" xfId="17" applyFont="1" applyFill="1" applyBorder="1" applyAlignment="1" applyProtection="1">
      <alignment wrapText="1"/>
      <protection locked="0"/>
    </xf>
    <xf numFmtId="0" fontId="17" fillId="3" borderId="25" xfId="17" applyFont="1" applyFill="1" applyBorder="1" applyAlignment="1" applyProtection="1">
      <alignment wrapText="1"/>
      <protection locked="0"/>
    </xf>
    <xf numFmtId="0" fontId="14" fillId="7" borderId="23" xfId="5" applyFont="1" applyFill="1" applyBorder="1" applyAlignment="1" applyProtection="1">
      <alignment wrapText="1"/>
      <protection locked="0"/>
    </xf>
    <xf numFmtId="0" fontId="14" fillId="7" borderId="24" xfId="16" applyFont="1" applyFill="1" applyBorder="1" applyAlignment="1" applyProtection="1">
      <alignment wrapText="1"/>
      <protection locked="0"/>
    </xf>
    <xf numFmtId="0" fontId="14" fillId="7" borderId="25" xfId="16" applyFont="1" applyFill="1" applyBorder="1" applyAlignment="1" applyProtection="1">
      <alignment wrapText="1"/>
      <protection locked="0"/>
    </xf>
    <xf numFmtId="0" fontId="14" fillId="7" borderId="18" xfId="5" applyFont="1" applyFill="1" applyBorder="1" applyAlignment="1" applyProtection="1">
      <alignment wrapText="1"/>
      <protection locked="0"/>
    </xf>
    <xf numFmtId="0" fontId="14" fillId="7" borderId="15" xfId="16" applyFont="1" applyFill="1" applyBorder="1" applyAlignment="1" applyProtection="1">
      <alignment wrapText="1"/>
      <protection locked="0"/>
    </xf>
    <xf numFmtId="0" fontId="14" fillId="7" borderId="19" xfId="16" applyFont="1" applyFill="1" applyBorder="1" applyAlignment="1" applyProtection="1">
      <alignment wrapText="1"/>
      <protection locked="0"/>
    </xf>
    <xf numFmtId="49" fontId="10" fillId="6" borderId="1" xfId="0" applyNumberFormat="1" applyFont="1" applyFill="1" applyBorder="1" applyAlignment="1">
      <alignment horizontal="left"/>
    </xf>
    <xf numFmtId="49" fontId="10" fillId="6" borderId="1" xfId="0" applyNumberFormat="1" applyFont="1" applyFill="1" applyBorder="1" applyAlignment="1">
      <alignment horizontal="left" vertical="top" wrapText="1"/>
    </xf>
    <xf numFmtId="0" fontId="10" fillId="8" borderId="1" xfId="0" applyFont="1" applyFill="1" applyBorder="1" applyAlignment="1">
      <alignment horizontal="left" vertical="top" wrapText="1"/>
    </xf>
    <xf numFmtId="49" fontId="10" fillId="8" borderId="1" xfId="0" applyNumberFormat="1" applyFont="1" applyFill="1" applyBorder="1" applyAlignment="1">
      <alignment horizontal="left" vertical="top" wrapText="1"/>
    </xf>
    <xf numFmtId="0" fontId="10" fillId="9" borderId="1" xfId="0" applyFont="1" applyFill="1" applyBorder="1" applyAlignment="1">
      <alignment horizontal="left" vertical="top" wrapText="1"/>
    </xf>
    <xf numFmtId="0" fontId="10" fillId="11" borderId="1" xfId="0" applyFont="1" applyFill="1" applyBorder="1" applyAlignment="1">
      <alignment horizontal="left" vertical="top" wrapText="1"/>
    </xf>
    <xf numFmtId="0" fontId="10" fillId="6" borderId="1" xfId="0" applyFont="1" applyFill="1" applyBorder="1" applyAlignment="1">
      <alignment horizontal="left" vertical="top" wrapText="1"/>
    </xf>
    <xf numFmtId="0" fontId="18" fillId="4" borderId="7" xfId="9" applyFont="1" applyFill="1" applyBorder="1" applyAlignment="1">
      <alignment wrapText="1"/>
    </xf>
    <xf numFmtId="0" fontId="18" fillId="6" borderId="21" xfId="0" applyFont="1" applyFill="1" applyBorder="1" applyAlignment="1">
      <alignment horizontal="left" wrapText="1"/>
    </xf>
    <xf numFmtId="0" fontId="0" fillId="0" borderId="1" xfId="0" applyFill="1" applyBorder="1" applyAlignment="1">
      <alignment wrapText="1"/>
    </xf>
    <xf numFmtId="0" fontId="10" fillId="6" borderId="1" xfId="0" applyFont="1" applyFill="1" applyBorder="1" applyAlignment="1">
      <alignment horizontal="left" wrapText="1"/>
    </xf>
    <xf numFmtId="0" fontId="0" fillId="0" borderId="0" xfId="0" applyAlignment="1">
      <alignment wrapText="1"/>
    </xf>
    <xf numFmtId="0" fontId="12" fillId="2" borderId="1" xfId="0" applyFont="1" applyFill="1" applyBorder="1" applyAlignment="1">
      <alignment horizontal="left"/>
    </xf>
    <xf numFmtId="0" fontId="0" fillId="2" borderId="0" xfId="0" applyFill="1" applyAlignment="1">
      <alignment horizontal="left"/>
    </xf>
    <xf numFmtId="0" fontId="0" fillId="2" borderId="0" xfId="0" applyFill="1"/>
    <xf numFmtId="0" fontId="0" fillId="9" borderId="1" xfId="0" applyFont="1" applyFill="1" applyBorder="1" applyAlignment="1">
      <alignment horizontal="left"/>
    </xf>
    <xf numFmtId="0" fontId="0" fillId="9" borderId="0" xfId="0" applyFont="1" applyFill="1" applyAlignment="1">
      <alignment horizontal="left"/>
    </xf>
    <xf numFmtId="0" fontId="0" fillId="8" borderId="1" xfId="0" applyFont="1" applyFill="1" applyBorder="1" applyAlignment="1">
      <alignment horizontal="left"/>
    </xf>
    <xf numFmtId="0" fontId="0" fillId="8" borderId="0" xfId="0" applyFont="1" applyFill="1" applyAlignment="1">
      <alignment horizontal="left"/>
    </xf>
    <xf numFmtId="0" fontId="0" fillId="0" borderId="1" xfId="0" applyFont="1" applyFill="1" applyBorder="1" applyAlignment="1">
      <alignment horizontal="left"/>
    </xf>
    <xf numFmtId="0" fontId="0" fillId="0" borderId="0" xfId="0" applyFont="1" applyFill="1" applyAlignment="1">
      <alignment horizontal="left"/>
    </xf>
    <xf numFmtId="0" fontId="0" fillId="11" borderId="1" xfId="0" applyFont="1" applyFill="1" applyBorder="1" applyAlignment="1">
      <alignment horizontal="left"/>
    </xf>
    <xf numFmtId="0" fontId="0" fillId="11" borderId="0" xfId="0" applyFont="1" applyFill="1" applyAlignment="1">
      <alignment horizontal="left"/>
    </xf>
    <xf numFmtId="0" fontId="0" fillId="6" borderId="1" xfId="0" applyFont="1" applyFill="1" applyBorder="1" applyAlignment="1">
      <alignment horizontal="left" wrapText="1"/>
    </xf>
    <xf numFmtId="0" fontId="0" fillId="6" borderId="0" xfId="0" applyFont="1" applyFill="1" applyAlignment="1">
      <alignment horizontal="left" wrapText="1"/>
    </xf>
    <xf numFmtId="0" fontId="20" fillId="2" borderId="1" xfId="18" applyFont="1" applyProtection="1">
      <protection locked="0"/>
    </xf>
    <xf numFmtId="42" fontId="20" fillId="2" borderId="1" xfId="18" applyNumberFormat="1" applyFont="1" applyProtection="1">
      <protection locked="0"/>
    </xf>
    <xf numFmtId="0" fontId="21" fillId="2" borderId="1" xfId="18" applyFont="1" applyAlignment="1" applyProtection="1">
      <alignment horizontal="right"/>
      <protection locked="0"/>
    </xf>
    <xf numFmtId="0" fontId="20" fillId="5" borderId="1" xfId="18" applyFont="1" applyFill="1" applyProtection="1"/>
    <xf numFmtId="42" fontId="10" fillId="5" borderId="1" xfId="18" applyNumberFormat="1" applyFont="1" applyFill="1" applyBorder="1" applyProtection="1"/>
    <xf numFmtId="164" fontId="10" fillId="5" borderId="1" xfId="18" applyNumberFormat="1" applyFont="1" applyFill="1" applyBorder="1" applyProtection="1"/>
    <xf numFmtId="0" fontId="21" fillId="5" borderId="1" xfId="18" applyFont="1" applyFill="1" applyBorder="1" applyAlignment="1" applyProtection="1">
      <alignment horizontal="right"/>
    </xf>
    <xf numFmtId="0" fontId="23" fillId="5" borderId="1" xfId="18" applyFont="1" applyFill="1" applyAlignment="1" applyProtection="1">
      <alignment horizontal="right" vertical="top"/>
    </xf>
    <xf numFmtId="0" fontId="20" fillId="5" borderId="1" xfId="18" applyFont="1" applyFill="1" applyBorder="1" applyProtection="1"/>
    <xf numFmtId="0" fontId="21" fillId="5" borderId="1" xfId="18" applyFont="1" applyFill="1" applyBorder="1" applyAlignment="1" applyProtection="1">
      <alignment wrapText="1"/>
    </xf>
    <xf numFmtId="0" fontId="20" fillId="2" borderId="1" xfId="18" applyFont="1" applyAlignment="1" applyProtection="1">
      <alignment horizontal="right"/>
      <protection locked="0"/>
    </xf>
    <xf numFmtId="0" fontId="20" fillId="5" borderId="1" xfId="18" applyFont="1" applyFill="1" applyAlignment="1" applyProtection="1">
      <alignment horizontal="right"/>
    </xf>
    <xf numFmtId="42" fontId="20" fillId="7" borderId="12" xfId="18" applyNumberFormat="1" applyFont="1" applyFill="1" applyBorder="1" applyProtection="1">
      <protection locked="0"/>
    </xf>
    <xf numFmtId="0" fontId="20" fillId="7" borderId="2" xfId="18" applyFont="1" applyFill="1" applyBorder="1" applyAlignment="1" applyProtection="1">
      <alignment horizontal="right"/>
      <protection locked="0"/>
    </xf>
    <xf numFmtId="42" fontId="20" fillId="7" borderId="10" xfId="18" applyNumberFormat="1" applyFont="1" applyFill="1" applyBorder="1" applyProtection="1">
      <protection locked="0"/>
    </xf>
    <xf numFmtId="0" fontId="20" fillId="7" borderId="1" xfId="18" applyFont="1" applyFill="1" applyBorder="1" applyAlignment="1" applyProtection="1">
      <alignment horizontal="right"/>
      <protection locked="0"/>
    </xf>
    <xf numFmtId="0" fontId="20" fillId="2" borderId="1" xfId="18" applyFont="1" applyAlignment="1" applyProtection="1">
      <alignment wrapText="1"/>
      <protection locked="0"/>
    </xf>
    <xf numFmtId="0" fontId="20" fillId="7" borderId="1" xfId="18" applyFont="1" applyFill="1" applyAlignment="1" applyProtection="1">
      <alignment horizontal="right"/>
      <protection locked="0"/>
    </xf>
    <xf numFmtId="0" fontId="20" fillId="2" borderId="1" xfId="18" applyNumberFormat="1" applyFont="1" applyAlignment="1" applyProtection="1">
      <alignment horizontal="center"/>
      <protection locked="0"/>
    </xf>
    <xf numFmtId="0" fontId="20" fillId="2" borderId="1" xfId="18" applyFont="1" applyAlignment="1" applyProtection="1">
      <alignment horizontal="center" vertical="center" wrapText="1"/>
      <protection locked="0"/>
    </xf>
    <xf numFmtId="0" fontId="20" fillId="6" borderId="1" xfId="18" applyNumberFormat="1" applyFont="1" applyFill="1" applyBorder="1" applyAlignment="1" applyProtection="1">
      <alignment horizontal="left"/>
    </xf>
    <xf numFmtId="0" fontId="20" fillId="6" borderId="1" xfId="18" applyFont="1" applyFill="1" applyBorder="1" applyAlignment="1" applyProtection="1">
      <alignment horizontal="right" indent="2"/>
    </xf>
    <xf numFmtId="42" fontId="21" fillId="6" borderId="10" xfId="18" applyNumberFormat="1" applyFont="1" applyFill="1" applyBorder="1" applyProtection="1"/>
    <xf numFmtId="0" fontId="21" fillId="6" borderId="9" xfId="18" applyFont="1" applyFill="1" applyBorder="1" applyAlignment="1" applyProtection="1">
      <alignment horizontal="right"/>
    </xf>
    <xf numFmtId="42" fontId="20" fillId="6" borderId="10" xfId="18" applyNumberFormat="1" applyFont="1" applyFill="1" applyBorder="1" applyProtection="1"/>
    <xf numFmtId="0" fontId="20" fillId="6" borderId="9" xfId="18" applyFont="1" applyFill="1" applyBorder="1" applyAlignment="1" applyProtection="1">
      <alignment horizontal="right"/>
    </xf>
    <xf numFmtId="0" fontId="20" fillId="6" borderId="10" xfId="18" applyFont="1" applyFill="1" applyBorder="1" applyAlignment="1" applyProtection="1">
      <alignment horizontal="left"/>
    </xf>
    <xf numFmtId="0" fontId="20" fillId="6" borderId="10" xfId="18" applyFont="1" applyFill="1" applyBorder="1" applyProtection="1"/>
    <xf numFmtId="0" fontId="21" fillId="6" borderId="9" xfId="18" applyFont="1" applyFill="1" applyBorder="1" applyAlignment="1" applyProtection="1">
      <alignment horizontal="right" indent="2"/>
    </xf>
    <xf numFmtId="42" fontId="20" fillId="3" borderId="12" xfId="18" applyNumberFormat="1" applyFont="1" applyFill="1" applyBorder="1" applyProtection="1"/>
    <xf numFmtId="0" fontId="21" fillId="3" borderId="11" xfId="18" applyFont="1" applyFill="1" applyBorder="1" applyAlignment="1" applyProtection="1">
      <alignment horizontal="right"/>
    </xf>
    <xf numFmtId="0" fontId="20" fillId="6" borderId="4" xfId="18" applyFont="1" applyFill="1" applyBorder="1" applyProtection="1"/>
    <xf numFmtId="0" fontId="21" fillId="6" borderId="3" xfId="18" applyFont="1" applyFill="1" applyBorder="1" applyAlignment="1" applyProtection="1">
      <alignment horizontal="left"/>
    </xf>
    <xf numFmtId="0" fontId="22" fillId="5" borderId="1" xfId="18" applyFont="1" applyFill="1" applyAlignment="1" applyProtection="1">
      <alignment wrapText="1"/>
    </xf>
    <xf numFmtId="0" fontId="20" fillId="5" borderId="1" xfId="18" applyFont="1" applyFill="1" applyAlignment="1" applyProtection="1">
      <alignment horizontal="right" wrapText="1"/>
    </xf>
    <xf numFmtId="0" fontId="24" fillId="6" borderId="11" xfId="5" applyFont="1" applyFill="1" applyBorder="1" applyAlignment="1" applyProtection="1">
      <alignment horizontal="right" wrapText="1"/>
    </xf>
    <xf numFmtId="0" fontId="20" fillId="6" borderId="13" xfId="18" applyFont="1" applyFill="1" applyBorder="1" applyProtection="1"/>
    <xf numFmtId="9" fontId="20" fillId="6" borderId="13" xfId="18" applyNumberFormat="1" applyFont="1" applyFill="1" applyBorder="1" applyProtection="1"/>
    <xf numFmtId="0" fontId="12" fillId="6" borderId="3" xfId="5" applyFont="1" applyFill="1" applyBorder="1" applyAlignment="1" applyProtection="1">
      <alignment horizontal="right" wrapText="1"/>
    </xf>
    <xf numFmtId="9" fontId="20" fillId="5" borderId="1" xfId="18" applyNumberFormat="1" applyFont="1" applyFill="1" applyProtection="1"/>
    <xf numFmtId="0" fontId="20" fillId="2" borderId="1" xfId="18" applyFont="1" applyAlignment="1" applyProtection="1">
      <alignment horizontal="center"/>
      <protection locked="0"/>
    </xf>
    <xf numFmtId="9" fontId="20" fillId="6" borderId="12" xfId="18" applyNumberFormat="1" applyFont="1" applyFill="1" applyBorder="1" applyProtection="1"/>
    <xf numFmtId="0" fontId="20" fillId="6" borderId="11" xfId="18" applyFont="1" applyFill="1" applyBorder="1" applyAlignment="1" applyProtection="1">
      <alignment horizontal="right" wrapText="1"/>
    </xf>
    <xf numFmtId="0" fontId="21" fillId="2" borderId="1" xfId="18" applyFont="1" applyAlignment="1" applyProtection="1">
      <alignment horizontal="center" vertical="center" wrapText="1"/>
      <protection locked="0"/>
    </xf>
    <xf numFmtId="9" fontId="20" fillId="7" borderId="10" xfId="18" applyNumberFormat="1" applyFont="1" applyFill="1" applyBorder="1" applyProtection="1">
      <protection locked="0"/>
    </xf>
    <xf numFmtId="0" fontId="20" fillId="6" borderId="9" xfId="18" applyFont="1" applyFill="1" applyBorder="1" applyAlignment="1" applyProtection="1">
      <alignment horizontal="right" wrapText="1"/>
    </xf>
    <xf numFmtId="9" fontId="21" fillId="6" borderId="4" xfId="18" applyNumberFormat="1" applyFont="1" applyFill="1" applyBorder="1" applyAlignment="1" applyProtection="1">
      <alignment horizontal="center"/>
    </xf>
    <xf numFmtId="0" fontId="21" fillId="6" borderId="3" xfId="18" applyFont="1" applyFill="1" applyBorder="1" applyAlignment="1" applyProtection="1">
      <alignment horizontal="right"/>
    </xf>
    <xf numFmtId="0" fontId="20" fillId="6" borderId="11" xfId="18" applyFont="1" applyFill="1" applyBorder="1" applyAlignment="1" applyProtection="1">
      <alignment horizontal="right"/>
    </xf>
    <xf numFmtId="1" fontId="20" fillId="7" borderId="10" xfId="18" applyNumberFormat="1" applyFont="1" applyFill="1" applyBorder="1" applyProtection="1">
      <protection locked="0"/>
    </xf>
    <xf numFmtId="0" fontId="20" fillId="5" borderId="1" xfId="18" quotePrefix="1" applyFont="1" applyFill="1" applyProtection="1"/>
    <xf numFmtId="0" fontId="21" fillId="6" borderId="4" xfId="18" applyFont="1" applyFill="1" applyBorder="1" applyAlignment="1" applyProtection="1">
      <alignment horizontal="center"/>
    </xf>
    <xf numFmtId="0" fontId="21" fillId="5" borderId="1" xfId="18" applyFont="1" applyFill="1" applyProtection="1"/>
    <xf numFmtId="0" fontId="21" fillId="5" borderId="9" xfId="18" applyFont="1" applyFill="1" applyBorder="1" applyAlignment="1" applyProtection="1">
      <alignment horizontal="center"/>
    </xf>
    <xf numFmtId="0" fontId="21" fillId="5" borderId="1" xfId="18" applyFont="1" applyFill="1" applyAlignment="1" applyProtection="1">
      <alignment horizontal="center"/>
    </xf>
    <xf numFmtId="4" fontId="21" fillId="6" borderId="3" xfId="8" applyNumberFormat="1" applyFont="1" applyFill="1" applyBorder="1" applyAlignment="1" applyProtection="1">
      <alignment vertical="top"/>
    </xf>
    <xf numFmtId="4" fontId="21" fillId="6" borderId="13" xfId="8" applyNumberFormat="1" applyFont="1" applyFill="1" applyBorder="1" applyAlignment="1" applyProtection="1">
      <alignment horizontal="center" vertical="top" wrapText="1"/>
    </xf>
    <xf numFmtId="4" fontId="21" fillId="6" borderId="13" xfId="8" applyNumberFormat="1" applyFont="1" applyFill="1" applyBorder="1" applyAlignment="1" applyProtection="1">
      <alignment horizontal="center" vertical="top" wrapText="1"/>
      <protection locked="0"/>
    </xf>
    <xf numFmtId="4" fontId="21" fillId="6" borderId="4" xfId="8" applyNumberFormat="1" applyFont="1" applyFill="1" applyBorder="1" applyAlignment="1" applyProtection="1">
      <alignment horizontal="center" vertical="top" wrapText="1"/>
    </xf>
    <xf numFmtId="4" fontId="20" fillId="6" borderId="9" xfId="8" applyNumberFormat="1" applyFont="1" applyFill="1" applyBorder="1" applyAlignment="1" applyProtection="1">
      <alignment horizontal="right"/>
    </xf>
    <xf numFmtId="4" fontId="20" fillId="0" borderId="1" xfId="8" applyNumberFormat="1" applyFont="1" applyFill="1" applyBorder="1" applyProtection="1"/>
    <xf numFmtId="4" fontId="20" fillId="7" borderId="2" xfId="8" applyNumberFormat="1" applyFont="1" applyFill="1" applyBorder="1" applyProtection="1">
      <protection locked="0"/>
    </xf>
    <xf numFmtId="4" fontId="20" fillId="6" borderId="1" xfId="8" applyNumberFormat="1" applyFont="1" applyFill="1" applyBorder="1" applyProtection="1"/>
    <xf numFmtId="4" fontId="20" fillId="6" borderId="10" xfId="8" applyNumberFormat="1" applyFont="1" applyFill="1" applyBorder="1" applyProtection="1"/>
    <xf numFmtId="4" fontId="20" fillId="7" borderId="1" xfId="8" applyNumberFormat="1" applyFont="1" applyFill="1" applyBorder="1" applyProtection="1">
      <protection locked="0"/>
    </xf>
    <xf numFmtId="4" fontId="20" fillId="12" borderId="1" xfId="8" applyNumberFormat="1" applyFont="1" applyFill="1" applyProtection="1"/>
    <xf numFmtId="4" fontId="20" fillId="12" borderId="2" xfId="8" applyNumberFormat="1" applyFont="1" applyFill="1" applyBorder="1" applyProtection="1"/>
    <xf numFmtId="4" fontId="20" fillId="6" borderId="12" xfId="8" applyNumberFormat="1" applyFont="1" applyFill="1" applyBorder="1" applyProtection="1"/>
    <xf numFmtId="4" fontId="20" fillId="3" borderId="6" xfId="8" applyNumberFormat="1" applyFont="1" applyFill="1" applyBorder="1" applyAlignment="1" applyProtection="1">
      <alignment horizontal="right"/>
    </xf>
    <xf numFmtId="4" fontId="20" fillId="3" borderId="2" xfId="8" applyNumberFormat="1" applyFont="1" applyFill="1" applyBorder="1" applyProtection="1"/>
    <xf numFmtId="4" fontId="20" fillId="3" borderId="7" xfId="8" applyNumberFormat="1" applyFont="1" applyFill="1" applyBorder="1" applyProtection="1"/>
    <xf numFmtId="0" fontId="10" fillId="6" borderId="1" xfId="0" applyFont="1" applyFill="1" applyBorder="1" applyAlignment="1">
      <alignment horizontal="left" vertical="top"/>
    </xf>
    <xf numFmtId="14" fontId="10" fillId="8" borderId="1" xfId="0" applyNumberFormat="1" applyFont="1" applyFill="1" applyBorder="1" applyAlignment="1">
      <alignment horizontal="left"/>
    </xf>
    <xf numFmtId="49" fontId="10" fillId="0" borderId="0" xfId="0" applyNumberFormat="1" applyFont="1" applyFill="1" applyAlignment="1">
      <alignment horizontal="left"/>
    </xf>
    <xf numFmtId="0" fontId="10" fillId="9" borderId="0" xfId="0" applyFont="1" applyFill="1" applyAlignment="1">
      <alignment horizontal="left"/>
    </xf>
    <xf numFmtId="0" fontId="10" fillId="8" borderId="0" xfId="0" applyFont="1" applyFill="1" applyAlignment="1">
      <alignment horizontal="left"/>
    </xf>
    <xf numFmtId="0" fontId="10" fillId="0" borderId="0" xfId="0" applyFont="1" applyFill="1" applyAlignment="1">
      <alignment horizontal="left"/>
    </xf>
    <xf numFmtId="49" fontId="10" fillId="8" borderId="0" xfId="0" applyNumberFormat="1" applyFont="1" applyFill="1" applyAlignment="1">
      <alignment horizontal="left"/>
    </xf>
    <xf numFmtId="0" fontId="10" fillId="11" borderId="0" xfId="0" applyFont="1" applyFill="1" applyAlignment="1">
      <alignment horizontal="left"/>
    </xf>
    <xf numFmtId="0" fontId="10" fillId="6" borderId="0" xfId="0" applyFont="1" applyFill="1" applyAlignment="1">
      <alignment horizontal="left" wrapText="1"/>
    </xf>
    <xf numFmtId="14" fontId="10" fillId="0" borderId="1" xfId="0" applyNumberFormat="1" applyFont="1" applyFill="1" applyBorder="1" applyAlignment="1">
      <alignment horizontal="left"/>
    </xf>
    <xf numFmtId="14" fontId="0" fillId="0" borderId="1" xfId="0" applyNumberFormat="1" applyFont="1" applyFill="1" applyBorder="1" applyAlignment="1">
      <alignment horizontal="left"/>
    </xf>
    <xf numFmtId="14" fontId="0" fillId="0" borderId="0" xfId="0" applyNumberFormat="1" applyFont="1" applyFill="1" applyAlignment="1">
      <alignment horizontal="left"/>
    </xf>
    <xf numFmtId="14" fontId="0" fillId="8" borderId="1" xfId="0" applyNumberFormat="1" applyFont="1" applyFill="1" applyBorder="1" applyAlignment="1">
      <alignment horizontal="left"/>
    </xf>
    <xf numFmtId="14" fontId="0" fillId="8" borderId="0" xfId="0" applyNumberFormat="1" applyFont="1" applyFill="1" applyAlignment="1">
      <alignment horizontal="left"/>
    </xf>
    <xf numFmtId="0" fontId="10" fillId="6" borderId="0" xfId="0" applyFont="1" applyFill="1" applyAlignment="1">
      <alignment horizontal="left"/>
    </xf>
    <xf numFmtId="14" fontId="10" fillId="0" borderId="0" xfId="0" applyNumberFormat="1" applyFont="1" applyFill="1" applyAlignment="1">
      <alignment horizontal="left"/>
    </xf>
    <xf numFmtId="14" fontId="10" fillId="8" borderId="0" xfId="0" applyNumberFormat="1" applyFont="1" applyFill="1" applyAlignment="1">
      <alignment horizontal="left"/>
    </xf>
    <xf numFmtId="0" fontId="13" fillId="0" borderId="9" xfId="0" applyFont="1" applyBorder="1" applyAlignment="1">
      <alignment wrapText="1"/>
    </xf>
    <xf numFmtId="0" fontId="13" fillId="0" borderId="1" xfId="0" applyFont="1" applyBorder="1" applyAlignment="1">
      <alignment wrapText="1"/>
    </xf>
    <xf numFmtId="0" fontId="13" fillId="0" borderId="10" xfId="0" applyFont="1" applyBorder="1" applyAlignment="1">
      <alignment wrapText="1"/>
    </xf>
    <xf numFmtId="0" fontId="0" fillId="0" borderId="9" xfId="0" applyBorder="1" applyAlignment="1">
      <alignment wrapText="1"/>
    </xf>
    <xf numFmtId="0" fontId="0" fillId="0" borderId="1" xfId="0" applyBorder="1" applyAlignment="1">
      <alignment wrapText="1"/>
    </xf>
    <xf numFmtId="0" fontId="0" fillId="0" borderId="10" xfId="0" applyBorder="1" applyAlignment="1">
      <alignment wrapText="1"/>
    </xf>
    <xf numFmtId="0" fontId="0" fillId="0" borderId="9" xfId="0" applyBorder="1" applyAlignment="1">
      <alignment vertical="center"/>
    </xf>
    <xf numFmtId="0" fontId="0" fillId="0" borderId="1" xfId="0" applyBorder="1" applyAlignment="1">
      <alignment vertical="center"/>
    </xf>
    <xf numFmtId="0" fontId="0" fillId="0" borderId="10" xfId="0" applyBorder="1" applyAlignment="1">
      <alignment vertical="center"/>
    </xf>
    <xf numFmtId="0" fontId="0" fillId="0" borderId="11" xfId="0" applyBorder="1" applyAlignment="1">
      <alignment vertical="center" wrapText="1"/>
    </xf>
    <xf numFmtId="0" fontId="0" fillId="0" borderId="2" xfId="0" applyBorder="1" applyAlignment="1">
      <alignment vertical="center" wrapText="1"/>
    </xf>
    <xf numFmtId="0" fontId="0" fillId="0" borderId="12" xfId="0" applyBorder="1" applyAlignment="1">
      <alignment vertical="center" wrapText="1"/>
    </xf>
    <xf numFmtId="0" fontId="19" fillId="4" borderId="5" xfId="0" applyFont="1" applyFill="1" applyBorder="1"/>
    <xf numFmtId="0" fontId="19" fillId="4" borderId="6" xfId="0" applyFont="1" applyFill="1" applyBorder="1"/>
    <xf numFmtId="0" fontId="19" fillId="4" borderId="7" xfId="0" applyFont="1" applyFill="1" applyBorder="1"/>
    <xf numFmtId="0" fontId="13" fillId="0" borderId="3" xfId="0" applyFont="1" applyBorder="1" applyAlignment="1">
      <alignment wrapText="1"/>
    </xf>
    <xf numFmtId="0" fontId="13" fillId="0" borderId="13" xfId="0" applyFont="1" applyBorder="1" applyAlignment="1">
      <alignment wrapText="1"/>
    </xf>
    <xf numFmtId="0" fontId="12" fillId="2" borderId="3" xfId="9" applyFont="1" applyBorder="1" applyAlignment="1">
      <alignment vertical="top" wrapText="1"/>
    </xf>
    <xf numFmtId="0" fontId="12" fillId="2" borderId="9" xfId="9" applyFont="1" applyBorder="1" applyAlignment="1">
      <alignment vertical="top" wrapText="1"/>
    </xf>
    <xf numFmtId="0" fontId="12" fillId="2" borderId="11" xfId="9" applyFont="1" applyBorder="1" applyAlignment="1">
      <alignment vertical="top" wrapText="1"/>
    </xf>
    <xf numFmtId="0" fontId="17" fillId="9" borderId="6" xfId="9" applyFont="1" applyFill="1" applyBorder="1" applyAlignment="1">
      <alignment wrapText="1"/>
    </xf>
    <xf numFmtId="0" fontId="15" fillId="4" borderId="5" xfId="9" applyFont="1" applyFill="1" applyBorder="1"/>
    <xf numFmtId="0" fontId="15" fillId="4" borderId="6" xfId="9" applyFont="1" applyFill="1" applyBorder="1"/>
    <xf numFmtId="0" fontId="10" fillId="2" borderId="11" xfId="9" applyFont="1" applyBorder="1" applyAlignment="1">
      <alignment horizontal="left" vertical="center" wrapText="1"/>
    </xf>
    <xf numFmtId="0" fontId="10" fillId="2" borderId="2" xfId="9" applyFont="1" applyBorder="1" applyAlignment="1">
      <alignment horizontal="left" vertical="center" wrapText="1"/>
    </xf>
    <xf numFmtId="0" fontId="17" fillId="3" borderId="5" xfId="9" applyFont="1" applyFill="1" applyBorder="1" applyAlignment="1">
      <alignment horizontal="left" vertical="center" wrapText="1"/>
    </xf>
    <xf numFmtId="0" fontId="17" fillId="2" borderId="6" xfId="9" applyFont="1" applyBorder="1" applyAlignment="1">
      <alignment horizontal="left" vertical="center" wrapText="1"/>
    </xf>
    <xf numFmtId="0" fontId="10" fillId="11" borderId="6" xfId="0" applyFont="1" applyFill="1" applyBorder="1" applyAlignment="1">
      <alignment horizontal="left" vertical="top" wrapText="1"/>
    </xf>
    <xf numFmtId="0" fontId="12" fillId="0" borderId="23" xfId="0" applyFont="1" applyFill="1" applyBorder="1" applyAlignment="1">
      <alignment horizontal="center"/>
    </xf>
    <xf numFmtId="0" fontId="12" fillId="0" borderId="24" xfId="0" applyFont="1" applyFill="1" applyBorder="1" applyAlignment="1">
      <alignment horizontal="center"/>
    </xf>
    <xf numFmtId="0" fontId="12" fillId="0" borderId="25" xfId="0" applyFont="1" applyFill="1" applyBorder="1" applyAlignment="1">
      <alignment horizontal="center"/>
    </xf>
    <xf numFmtId="0" fontId="10" fillId="0" borderId="1" xfId="0" applyFont="1" applyFill="1" applyBorder="1" applyAlignment="1"/>
    <xf numFmtId="49" fontId="31" fillId="3" borderId="1" xfId="0" applyNumberFormat="1" applyFont="1" applyFill="1" applyBorder="1" applyAlignment="1">
      <alignment horizontal="center" vertical="center" wrapText="1"/>
    </xf>
    <xf numFmtId="49" fontId="32" fillId="9" borderId="1" xfId="0" applyNumberFormat="1" applyFont="1" applyFill="1" applyBorder="1" applyAlignment="1">
      <alignment horizontal="center" vertical="center" wrapText="1"/>
    </xf>
    <xf numFmtId="49" fontId="31" fillId="10" borderId="1" xfId="0" applyNumberFormat="1" applyFont="1" applyFill="1" applyBorder="1" applyAlignment="1">
      <alignment horizontal="center" vertical="center" wrapText="1"/>
    </xf>
    <xf numFmtId="0" fontId="22" fillId="5" borderId="1" xfId="18" applyFont="1" applyFill="1" applyAlignment="1" applyProtection="1">
      <alignment horizontal="left"/>
    </xf>
    <xf numFmtId="9" fontId="20" fillId="7" borderId="2" xfId="18" applyNumberFormat="1" applyFont="1" applyFill="1" applyBorder="1" applyProtection="1">
      <protection locked="0"/>
    </xf>
    <xf numFmtId="9" fontId="20" fillId="7" borderId="12" xfId="18" applyNumberFormat="1" applyFont="1" applyFill="1" applyBorder="1" applyProtection="1">
      <protection locked="0"/>
    </xf>
    <xf numFmtId="0" fontId="22" fillId="5" borderId="1" xfId="18" applyFont="1" applyFill="1" applyAlignment="1" applyProtection="1">
      <alignment wrapText="1"/>
    </xf>
  </cellXfs>
  <cellStyles count="19">
    <cellStyle name="Hyperlink" xfId="3" builtinId="8"/>
    <cellStyle name="Hyperlink 2" xfId="11"/>
    <cellStyle name="Normal" xfId="0" builtinId="0"/>
    <cellStyle name="Normal 2" xfId="1"/>
    <cellStyle name="Normal 2 2" xfId="9"/>
    <cellStyle name="Normal 2 3" xfId="17"/>
    <cellStyle name="Normal 3" xfId="2"/>
    <cellStyle name="Normal 3 2" xfId="4"/>
    <cellStyle name="Normal 3 2 2" xfId="12"/>
    <cellStyle name="Normal 3 3" xfId="6"/>
    <cellStyle name="Normal 3 3 2" xfId="7"/>
    <cellStyle name="Normal 3 3 2 2" xfId="14"/>
    <cellStyle name="Normal 3 3 3" xfId="8"/>
    <cellStyle name="Normal 3 3 3 2" xfId="15"/>
    <cellStyle name="Normal 3 3 3 3" xfId="18"/>
    <cellStyle name="Normal 3 3 4" xfId="13"/>
    <cellStyle name="Normal 3 4" xfId="10"/>
    <cellStyle name="Normal 4" xfId="5"/>
    <cellStyle name="Normal 5" xfId="16"/>
  </cellStyles>
  <dxfs count="63">
    <dxf>
      <font>
        <strike val="0"/>
        <outline val="0"/>
        <shadow val="0"/>
        <u val="none"/>
        <vertAlign val="baseline"/>
        <color auto="1"/>
      </font>
      <protection locked="0" hidden="0"/>
    </dxf>
    <dxf>
      <font>
        <strike val="0"/>
        <outline val="0"/>
        <shadow val="0"/>
        <u val="none"/>
        <vertAlign val="baseline"/>
        <color auto="1"/>
      </font>
      <fill>
        <patternFill patternType="solid">
          <fgColor indexed="64"/>
          <bgColor rgb="FFFFFF00"/>
        </patternFill>
      </fill>
      <alignment horizontal="right" vertical="bottom" textRotation="0" wrapText="0" indent="0" justifyLastLine="0" shrinkToFit="0" readingOrder="0"/>
      <protection locked="0" hidden="0"/>
    </dxf>
    <dxf>
      <border outline="0">
        <left style="thin">
          <color auto="1"/>
        </left>
        <right style="thin">
          <color auto="1"/>
        </right>
      </border>
    </dxf>
    <dxf>
      <font>
        <strike val="0"/>
        <outline val="0"/>
        <shadow val="0"/>
        <u val="none"/>
        <vertAlign val="baseline"/>
        <color auto="1"/>
      </font>
      <protection locked="0" hidden="0"/>
    </dxf>
    <dxf>
      <font>
        <strike val="0"/>
        <outline val="0"/>
        <shadow val="0"/>
        <u val="none"/>
        <vertAlign val="baseline"/>
        <color auto="1"/>
      </font>
      <protection locked="1" hidden="0"/>
    </dxf>
    <dxf>
      <font>
        <b val="0"/>
        <i val="0"/>
        <strike val="0"/>
        <condense val="0"/>
        <extend val="0"/>
        <outline val="0"/>
        <shadow val="0"/>
        <u val="none"/>
        <vertAlign val="baseline"/>
        <sz val="10"/>
        <color auto="1"/>
        <name val="Arial"/>
        <scheme val="none"/>
      </font>
      <fill>
        <patternFill patternType="solid">
          <fgColor indexed="64"/>
          <bgColor theme="0"/>
        </patternFill>
      </fill>
      <alignment horizontal="left" vertical="bottom"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theme="0"/>
        </patternFill>
      </fill>
      <alignment horizontal="left" vertical="bottom"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92D05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92D05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7" tint="0.399975585192419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7" tint="0.399975585192419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92D05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92D05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30" formatCode="@"/>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19" formatCode="dd/mm/yyyy"/>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30" formatCode="@"/>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19" formatCode="dd/mm/yyyy"/>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92D05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92D05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30" formatCode="@"/>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19" formatCode="dd/mm/yyyy"/>
      <fill>
        <patternFill patternType="none">
          <fgColor indexed="64"/>
          <bgColor indexed="65"/>
        </patternFill>
      </fill>
      <alignment horizontal="left" vertical="bottom" textRotation="0" wrapText="0" indent="0" justifyLastLine="0" shrinkToFit="0" readingOrder="0"/>
    </dxf>
    <dxf>
      <border outline="0">
        <left style="thin">
          <color theme="0" tint="-0.14996795556505021"/>
        </left>
        <right style="thin">
          <color theme="0" tint="-0.14996795556505021"/>
        </right>
        <top style="medium">
          <color indexed="64"/>
        </top>
      </border>
    </dxf>
    <dxf>
      <font>
        <b val="0"/>
        <strike val="0"/>
        <outline val="0"/>
        <shadow val="0"/>
        <u val="none"/>
        <vertAlign val="baseline"/>
        <sz val="10"/>
        <color auto="1"/>
        <name val="Arial"/>
        <scheme val="none"/>
      </font>
      <alignment vertical="bottom" textRotation="0" wrapText="0" indent="0" justifyLastLine="0" shrinkToFit="0" readingOrder="0"/>
    </dxf>
  </dxfs>
  <tableStyles count="1" defaultTableStyle="TableStyleMedium9" defaultPivotStyle="PivotStyleMedium4">
    <tableStyle name="Table Style 1" pivot="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customXml" Target="../customXml/item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absoluteAnchor>
    <xdr:pos x="85725" y="1457325"/>
    <xdr:ext cx="838200" cy="295275"/>
    <xdr:pic>
      <xdr:nvPicPr>
        <xdr:cNvPr id="2" name="image00.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85725" y="1457325"/>
          <a:ext cx="838200" cy="295275"/>
        </a:xfrm>
        <a:prstGeom prst="rect">
          <a:avLst/>
        </a:prstGeom>
        <a:noFill/>
      </xdr:spPr>
    </xdr:pic>
    <xdr:clientData fLocksWithSheet="0"/>
  </xdr:absoluteAnchor>
</xdr:wsDr>
</file>

<file path=xl/drawings/drawing2.xml><?xml version="1.0" encoding="utf-8"?>
<xdr:wsDr xmlns:xdr="http://schemas.openxmlformats.org/drawingml/2006/spreadsheetDrawing" xmlns:a="http://schemas.openxmlformats.org/drawingml/2006/main">
  <xdr:twoCellAnchor>
    <xdr:from>
      <xdr:col>0</xdr:col>
      <xdr:colOff>28575</xdr:colOff>
      <xdr:row>0</xdr:row>
      <xdr:rowOff>9525</xdr:rowOff>
    </xdr:from>
    <xdr:to>
      <xdr:col>5</xdr:col>
      <xdr:colOff>952500</xdr:colOff>
      <xdr:row>8</xdr:row>
      <xdr:rowOff>104775</xdr:rowOff>
    </xdr:to>
    <xdr:sp macro="" textlink="">
      <xdr:nvSpPr>
        <xdr:cNvPr id="2" name="TextBox 1"/>
        <xdr:cNvSpPr txBox="1"/>
      </xdr:nvSpPr>
      <xdr:spPr>
        <a:xfrm>
          <a:off x="28575" y="9525"/>
          <a:ext cx="3629025" cy="1390650"/>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0" i="0" u="none" strike="noStrike">
              <a:solidFill>
                <a:schemeClr val="dk1"/>
              </a:solidFill>
              <a:effectLst/>
              <a:latin typeface="+mn-lt"/>
              <a:ea typeface="+mn-ea"/>
              <a:cs typeface="+mn-cs"/>
            </a:rPr>
            <a:t>	       </a:t>
          </a:r>
          <a:r>
            <a:rPr lang="en-GB" sz="1100" b="1" i="0" u="none" strike="noStrike">
              <a:solidFill>
                <a:schemeClr val="dk1"/>
              </a:solidFill>
              <a:effectLst/>
              <a:latin typeface="+mn-lt"/>
              <a:ea typeface="+mn-ea"/>
              <a:cs typeface="+mn-cs"/>
            </a:rPr>
            <a:t>Mandatory</a:t>
          </a:r>
          <a:r>
            <a:rPr lang="en-GB" sz="1100" b="0" i="0" u="none" strike="noStrike">
              <a:solidFill>
                <a:schemeClr val="dk1"/>
              </a:solidFill>
              <a:effectLst/>
              <a:latin typeface="+mn-lt"/>
              <a:ea typeface="+mn-ea"/>
              <a:cs typeface="+mn-cs"/>
            </a:rPr>
            <a:t>	- </a:t>
          </a:r>
          <a:r>
            <a:rPr lang="en-GB" sz="1100" b="0" i="0" u="none" strike="noStrike">
              <a:solidFill>
                <a:sysClr val="windowText" lastClr="000000"/>
              </a:solidFill>
              <a:effectLst/>
              <a:latin typeface="+mn-lt"/>
              <a:ea typeface="+mn-ea"/>
              <a:cs typeface="+mn-cs"/>
            </a:rPr>
            <a:t>complete cells highlighted in Yellow in </a:t>
          </a:r>
          <a:r>
            <a:rPr lang="en-GB" sz="1100" b="1" i="0" u="none" strike="noStrike">
              <a:solidFill>
                <a:sysClr val="windowText" lastClr="000000"/>
              </a:solidFill>
              <a:effectLst/>
              <a:latin typeface="+mn-lt"/>
              <a:ea typeface="+mn-ea"/>
              <a:cs typeface="+mn-cs"/>
            </a:rPr>
            <a:t>ONE</a:t>
          </a:r>
          <a:r>
            <a:rPr lang="en-GB" sz="1100" b="0" i="0" u="none" strike="noStrike">
              <a:solidFill>
                <a:sysClr val="windowText" lastClr="000000"/>
              </a:solidFill>
              <a:effectLst/>
              <a:latin typeface="+mn-lt"/>
              <a:ea typeface="+mn-ea"/>
              <a:cs typeface="+mn-cs"/>
            </a:rPr>
            <a:t> of Boxes A or B or C.</a:t>
          </a:r>
        </a:p>
        <a:p>
          <a:r>
            <a:rPr lang="en-GB" sz="1100" b="0" i="0" u="none" strike="noStrike">
              <a:solidFill>
                <a:sysClr val="windowText" lastClr="000000"/>
              </a:solidFill>
              <a:effectLst/>
              <a:latin typeface="+mn-lt"/>
              <a:ea typeface="+mn-ea"/>
              <a:cs typeface="+mn-cs"/>
            </a:rPr>
            <a:t>		- if Box A or B is completed, further information can optionally be provided in Box</a:t>
          </a:r>
          <a:r>
            <a:rPr lang="en-GB" sz="1100" b="0" i="0" u="none" strike="noStrike" baseline="0">
              <a:solidFill>
                <a:sysClr val="windowText" lastClr="000000"/>
              </a:solidFill>
              <a:effectLst/>
              <a:latin typeface="+mn-lt"/>
              <a:ea typeface="+mn-ea"/>
              <a:cs typeface="+mn-cs"/>
            </a:rPr>
            <a:t> C</a:t>
          </a:r>
          <a:r>
            <a:rPr lang="en-GB"/>
            <a:t> .</a:t>
          </a:r>
        </a:p>
        <a:p>
          <a:endParaRPr lang="en-GB"/>
        </a:p>
        <a:p>
          <a:r>
            <a:rPr lang="en-GB" sz="1100" b="0" i="0" u="none" strike="noStrike">
              <a:solidFill>
                <a:schemeClr val="dk1"/>
              </a:solidFill>
              <a:effectLst/>
              <a:latin typeface="+mn-lt"/>
              <a:ea typeface="+mn-ea"/>
              <a:cs typeface="+mn-cs"/>
            </a:rPr>
            <a:t>                    		- complete cells highlighted in Yellow in Box D and E </a:t>
          </a:r>
          <a:r>
            <a:rPr lang="en-GB" sz="1100" b="0" i="1" u="none" strike="noStrike">
              <a:solidFill>
                <a:schemeClr val="dk1"/>
              </a:solidFill>
              <a:effectLst/>
              <a:latin typeface="+mn-lt"/>
              <a:ea typeface="+mn-ea"/>
              <a:cs typeface="+mn-cs"/>
            </a:rPr>
            <a:t>(do </a:t>
          </a:r>
          <a:r>
            <a:rPr lang="en-GB" sz="1100" b="1" i="1" u="none" strike="noStrike">
              <a:solidFill>
                <a:schemeClr val="dk1"/>
              </a:solidFill>
              <a:effectLst/>
              <a:latin typeface="+mn-lt"/>
              <a:ea typeface="+mn-ea"/>
              <a:cs typeface="+mn-cs"/>
            </a:rPr>
            <a:t>not </a:t>
          </a:r>
          <a:r>
            <a:rPr lang="en-GB" sz="1100" b="0" i="1" u="none" strike="noStrike">
              <a:solidFill>
                <a:schemeClr val="dk1"/>
              </a:solidFill>
              <a:effectLst/>
              <a:latin typeface="+mn-lt"/>
              <a:ea typeface="+mn-ea"/>
              <a:cs typeface="+mn-cs"/>
            </a:rPr>
            <a:t>add more rows to Box E - if necessary, aggregate</a:t>
          </a:r>
          <a:r>
            <a:rPr lang="en-GB" sz="1100" b="0" i="1" u="none" strike="noStrike" baseline="0">
              <a:solidFill>
                <a:schemeClr val="dk1"/>
              </a:solidFill>
              <a:effectLst/>
              <a:latin typeface="+mn-lt"/>
              <a:ea typeface="+mn-ea"/>
              <a:cs typeface="+mn-cs"/>
            </a:rPr>
            <a:t>  multiple 		  minor expenditure items  and give details in Box 'E Comments')</a:t>
          </a:r>
          <a:r>
            <a:rPr lang="en-GB" sz="1100" b="0" i="0" u="none" strike="noStrike">
              <a:solidFill>
                <a:schemeClr val="dk1"/>
              </a:solidFill>
              <a:effectLst/>
              <a:latin typeface="+mn-lt"/>
              <a:ea typeface="+mn-ea"/>
              <a:cs typeface="+mn-cs"/>
            </a:rPr>
            <a:t>.</a:t>
          </a:r>
          <a:r>
            <a:rPr lang="en-GB"/>
            <a:t>  </a:t>
          </a:r>
        </a:p>
        <a:p>
          <a:r>
            <a:rPr lang="en-GB" sz="1100" b="1" i="0">
              <a:solidFill>
                <a:schemeClr val="dk1"/>
              </a:solidFill>
              <a:effectLst/>
              <a:latin typeface="+mn-lt"/>
              <a:ea typeface="+mn-ea"/>
              <a:cs typeface="+mn-cs"/>
            </a:rPr>
            <a:t>    	</a:t>
          </a:r>
          <a:r>
            <a:rPr lang="en-GB" sz="1100" b="0" i="0" u="none" strike="noStrike">
              <a:solidFill>
                <a:schemeClr val="dk1"/>
              </a:solidFill>
              <a:effectLst/>
              <a:latin typeface="+mn-lt"/>
              <a:ea typeface="+mn-ea"/>
              <a:cs typeface="+mn-cs"/>
            </a:rPr>
            <a:t>	- complete cells highlighted in Yellow in Box F.</a:t>
          </a:r>
          <a:r>
            <a:rPr lang="en-GB"/>
            <a:t> </a:t>
          </a:r>
          <a:r>
            <a:rPr lang="en-GB" sz="1100" b="0" i="0" u="none" strike="noStrike">
              <a:solidFill>
                <a:schemeClr val="dk1"/>
              </a:solidFill>
              <a:effectLst/>
              <a:latin typeface="+mn-lt"/>
              <a:ea typeface="+mn-ea"/>
              <a:cs typeface="+mn-cs"/>
            </a:rPr>
            <a:t> </a:t>
          </a:r>
        </a:p>
        <a:p>
          <a:endParaRPr lang="en-GB" sz="1100" b="0" i="0" u="none" strike="noStrike">
            <a:solidFill>
              <a:schemeClr val="dk1"/>
            </a:solidFill>
            <a:effectLst/>
            <a:latin typeface="+mn-lt"/>
            <a:ea typeface="+mn-ea"/>
            <a:cs typeface="+mn-cs"/>
          </a:endParaRPr>
        </a:p>
        <a:p>
          <a:r>
            <a:rPr lang="en-GB" sz="1100" b="0" i="0" u="none" strike="noStrike">
              <a:solidFill>
                <a:sysClr val="windowText" lastClr="000000"/>
              </a:solidFill>
              <a:effectLst/>
              <a:latin typeface="+mn-lt"/>
              <a:ea typeface="+mn-ea"/>
              <a:cs typeface="+mn-cs"/>
            </a:rPr>
            <a:t>Please refer to full guidance</a:t>
          </a:r>
          <a:r>
            <a:rPr lang="en-GB" sz="1100" b="0" i="0" u="none" strike="noStrike" baseline="0">
              <a:solidFill>
                <a:sysClr val="windowText" lastClr="000000"/>
              </a:solidFill>
              <a:effectLst/>
              <a:latin typeface="+mn-lt"/>
              <a:ea typeface="+mn-ea"/>
              <a:cs typeface="+mn-cs"/>
            </a:rPr>
            <a:t> notes at </a:t>
          </a:r>
          <a:r>
            <a:rPr lang="en-GB" sz="1100" b="1" i="0" u="none" strike="noStrike" baseline="0">
              <a:solidFill>
                <a:sysClr val="windowText" lastClr="000000"/>
              </a:solidFill>
              <a:effectLst/>
              <a:latin typeface="+mn-lt"/>
              <a:ea typeface="+mn-ea"/>
              <a:cs typeface="+mn-cs"/>
            </a:rPr>
            <a:t>www.rcuk.ac.uk/research/openaccess/oareporting/</a:t>
          </a:r>
          <a:r>
            <a:rPr lang="en-GB" sz="1100" b="0" i="0" u="none" strike="noStrike" baseline="0">
              <a:solidFill>
                <a:sysClr val="windowText" lastClr="000000"/>
              </a:solidFill>
              <a:effectLst/>
              <a:latin typeface="+mn-lt"/>
              <a:ea typeface="+mn-ea"/>
              <a:cs typeface="+mn-cs"/>
            </a:rPr>
            <a:t> before  completing this form.</a:t>
          </a:r>
          <a:endParaRPr lang="en-GB" sz="1100" b="0" i="0" u="none" strike="noStrike">
            <a:solidFill>
              <a:sysClr val="windowText" lastClr="000000"/>
            </a:solidFill>
            <a:effectLst/>
            <a:latin typeface="+mn-lt"/>
            <a:ea typeface="+mn-ea"/>
            <a:cs typeface="+mn-cs"/>
          </a:endParaRPr>
        </a:p>
        <a:p>
          <a:endParaRPr lang="en-GB"/>
        </a:p>
      </xdr:txBody>
    </xdr:sp>
    <xdr:clientData/>
  </xdr:twoCellAnchor>
  <xdr:twoCellAnchor>
    <xdr:from>
      <xdr:col>3</xdr:col>
      <xdr:colOff>47625</xdr:colOff>
      <xdr:row>38</xdr:row>
      <xdr:rowOff>0</xdr:rowOff>
    </xdr:from>
    <xdr:to>
      <xdr:col>7</xdr:col>
      <xdr:colOff>1247775</xdr:colOff>
      <xdr:row>53</xdr:row>
      <xdr:rowOff>190500</xdr:rowOff>
    </xdr:to>
    <xdr:sp macro="" textlink="">
      <xdr:nvSpPr>
        <xdr:cNvPr id="3" name="TextBox 2"/>
        <xdr:cNvSpPr txBox="1"/>
      </xdr:nvSpPr>
      <xdr:spPr>
        <a:xfrm>
          <a:off x="1876425" y="5667375"/>
          <a:ext cx="3000375" cy="2590800"/>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i="1">
              <a:solidFill>
                <a:srgbClr val="C00000"/>
              </a:solidFill>
            </a:rPr>
            <a:t>We are unable to determine the exact number of publications</a:t>
          </a:r>
          <a:r>
            <a:rPr lang="en-GB" sz="1100" i="1" baseline="0">
              <a:solidFill>
                <a:srgbClr val="C00000"/>
              </a:solidFill>
            </a:rPr>
            <a:t> arising from RCUK research and cannot therefore provide green compliance estimates. Only gold open access articles, which were paid from the LSHTM block grant, have been included in the compliance calculation.</a:t>
          </a:r>
        </a:p>
      </xdr:txBody>
    </xdr:sp>
    <xdr:clientData/>
  </xdr:twoCellAnchor>
</xdr:wsDr>
</file>

<file path=xl/tables/table1.xml><?xml version="1.0" encoding="utf-8"?>
<table xmlns="http://schemas.openxmlformats.org/spreadsheetml/2006/main" id="1" name="apc" displayName="apc" ref="A4:AB38" totalsRowCount="1" dataDxfId="62" tableBorderDxfId="61">
  <autoFilter ref="A4:AB3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autoFilter>
  <tableColumns count="28">
    <tableColumn id="1" name="Date of acceptance" totalsRowLabel="Total" dataDxfId="60" totalsRowDxfId="59"/>
    <tableColumn id="2" name="PubMed ID" dataDxfId="58" totalsRowDxfId="57"/>
    <tableColumn id="3" name="DOI" dataDxfId="56" totalsRowDxfId="55"/>
    <tableColumn id="4" name="Publisher" dataDxfId="54" totalsRowDxfId="53"/>
    <tableColumn id="5" name="Journal" dataDxfId="52" totalsRowDxfId="51"/>
    <tableColumn id="6" name="E-ISSN" dataDxfId="50" totalsRowDxfId="49"/>
    <tableColumn id="7" name="Type of publication" dataDxfId="48" totalsRowDxfId="47"/>
    <tableColumn id="8" name="Article title" dataDxfId="46" totalsRowDxfId="45"/>
    <tableColumn id="9" name="Date of publication" dataDxfId="44" totalsRowDxfId="43"/>
    <tableColumn id="10" name="Fund that APC is paid from (1)" dataDxfId="42" totalsRowDxfId="41"/>
    <tableColumn id="11" name="Fund that APC is paid from (2)" dataDxfId="40" totalsRowDxfId="39"/>
    <tableColumn id="12" name="Fund that APC is paid from (3)" dataDxfId="38" totalsRowDxfId="37"/>
    <tableColumn id="13" name="Funder of research (1)" dataDxfId="36" totalsRowDxfId="35"/>
    <tableColumn id="14" name="Grant ID (1)" dataDxfId="34" totalsRowDxfId="33"/>
    <tableColumn id="15" name="Funder of research (2)" dataDxfId="32" totalsRowDxfId="31"/>
    <tableColumn id="16" name="Grant ID (2)" dataDxfId="30" totalsRowDxfId="29"/>
    <tableColumn id="17" name="Funder of research (3)" dataDxfId="28" totalsRowDxfId="27"/>
    <tableColumn id="18" name="Grant ID (3)" dataDxfId="26" totalsRowDxfId="25"/>
    <tableColumn id="19" name="Date of APC payment" dataDxfId="24" totalsRowDxfId="23"/>
    <tableColumn id="20" name="APC paid (actual currency) excluding VAT" dataDxfId="22" totalsRowDxfId="21"/>
    <tableColumn id="21" name="Currency of APC" dataDxfId="20" totalsRowDxfId="19"/>
    <tableColumn id="22" name="APC paid (£) including VAT if charged" dataDxfId="18" totalsRowDxfId="17"/>
    <tableColumn id="23" name="Additional publication costs (£)" dataDxfId="16" totalsRowDxfId="15"/>
    <tableColumn id="24" name="Discounts, memberships &amp; pre-payment agreements" dataDxfId="14" totalsRowDxfId="13"/>
    <tableColumn id="25" name="Amount of APC charged to COAF grant (including VAT if charged) in £" dataDxfId="12" totalsRowDxfId="11"/>
    <tableColumn id="26" name="Amount of APC charged to RCUK OA fund (including VAT if charged) in £" totalsRowFunction="custom" dataDxfId="10" totalsRowDxfId="9">
      <totalsRowFormula>SUM(apc[Amount of APC charged to RCUK OA fund (including VAT if charged) in £])</totalsRowFormula>
    </tableColumn>
    <tableColumn id="27" name="Licence" dataDxfId="8" totalsRowDxfId="7"/>
    <tableColumn id="28" name="Notes" dataDxfId="6" totalsRowDxfId="5"/>
  </tableColumns>
  <tableStyleInfo name="TableStyleLight9" showFirstColumn="0" showLastColumn="0" showRowStripes="0" showColumnStripes="0"/>
</table>
</file>

<file path=xl/tables/table2.xml><?xml version="1.0" encoding="utf-8"?>
<table xmlns="http://schemas.openxmlformats.org/spreadsheetml/2006/main" id="2" name="Table143" displayName="Table143" ref="B47:C54" totalsRowShown="0" headerRowDxfId="4" dataDxfId="3" tableBorderDxfId="2">
  <autoFilter ref="B47:C54"/>
  <tableColumns count="2">
    <tableColumn id="1" name="Other OA costs     " dataDxfId="1" dataCellStyle="Normal 3 3"/>
    <tableColumn id="2" name="Amount" dataDxfId="0"/>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jisc-collections.ac.uk/Jisc-Monitor/APC-data-collection/Jisc-APC-template-FAQ/" TargetMode="External"/><Relationship Id="rId1" Type="http://schemas.openxmlformats.org/officeDocument/2006/relationships/hyperlink" Target="https://www.jisc-collections.ac.uk/Jisc-Monitor/APC-data-collection/"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hyperlink" Target="http://dictionary.casrai.org/APC_Payment/Licence_Type" TargetMode="External"/><Relationship Id="rId13" Type="http://schemas.openxmlformats.org/officeDocument/2006/relationships/hyperlink" Target="http://dictionary.casrai.org/APC_Payment/Source_Fund(s)" TargetMode="External"/><Relationship Id="rId3" Type="http://schemas.openxmlformats.org/officeDocument/2006/relationships/hyperlink" Target="http://dictionary.casrai.org/Journal_Article/ISSN" TargetMode="External"/><Relationship Id="rId7" Type="http://schemas.openxmlformats.org/officeDocument/2006/relationships/hyperlink" Target="http://dictionary.casrai.org/Journal_Article/Publication_Date" TargetMode="External"/><Relationship Id="rId12" Type="http://schemas.openxmlformats.org/officeDocument/2006/relationships/hyperlink" Target="http://dictionary.casrai.org/APC_Payment/Source_Fund(s)" TargetMode="External"/><Relationship Id="rId2" Type="http://schemas.openxmlformats.org/officeDocument/2006/relationships/hyperlink" Target="http://dictionary.casrai.org/Journal_Article/DOI" TargetMode="External"/><Relationship Id="rId1" Type="http://schemas.openxmlformats.org/officeDocument/2006/relationships/hyperlink" Target="http://dictionary.casrai.org/Internal_OA_Cost_Application/External_Notes" TargetMode="External"/><Relationship Id="rId6" Type="http://schemas.openxmlformats.org/officeDocument/2006/relationships/hyperlink" Target="http://dictionary.casrai.org/Journal_Article/Article_Title" TargetMode="External"/><Relationship Id="rId11" Type="http://schemas.openxmlformats.org/officeDocument/2006/relationships/hyperlink" Target="http://dictionary.casrai.org/APC_Payment/Amount_Paid" TargetMode="External"/><Relationship Id="rId5" Type="http://schemas.openxmlformats.org/officeDocument/2006/relationships/hyperlink" Target="http://dictionary.casrai.org/Journal_Article/Journal" TargetMode="External"/><Relationship Id="rId15" Type="http://schemas.openxmlformats.org/officeDocument/2006/relationships/printerSettings" Target="../printerSettings/printerSettings2.bin"/><Relationship Id="rId10" Type="http://schemas.openxmlformats.org/officeDocument/2006/relationships/hyperlink" Target="http://dictionary.casrai.org/APC_Payment/Currency" TargetMode="External"/><Relationship Id="rId4" Type="http://schemas.openxmlformats.org/officeDocument/2006/relationships/hyperlink" Target="http://dictionary.casrai.org/Journal_Article/Publisher_Name" TargetMode="External"/><Relationship Id="rId9" Type="http://schemas.openxmlformats.org/officeDocument/2006/relationships/hyperlink" Target="http://dictionary.casrai.org/APC_Payment/Date" TargetMode="External"/><Relationship Id="rId14" Type="http://schemas.openxmlformats.org/officeDocument/2006/relationships/hyperlink" Target="http://dictionary.casrai.org/APC_Payment/Source_Fund(s)" TargetMode="External"/></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workbookViewId="0">
      <selection activeCell="B24" sqref="B24"/>
    </sheetView>
  </sheetViews>
  <sheetFormatPr defaultRowHeight="15.75" customHeight="1" x14ac:dyDescent="0.2"/>
  <cols>
    <col min="1" max="1" width="27" customWidth="1"/>
    <col min="2" max="2" width="46.85546875" customWidth="1"/>
    <col min="3" max="3" width="58.140625" customWidth="1"/>
  </cols>
  <sheetData>
    <row r="1" spans="1:4" ht="30" customHeight="1" x14ac:dyDescent="0.25">
      <c r="A1" s="208" t="s">
        <v>88</v>
      </c>
      <c r="B1" s="209"/>
      <c r="C1" s="210"/>
      <c r="D1" s="3"/>
    </row>
    <row r="2" spans="1:4" ht="15.75" customHeight="1" x14ac:dyDescent="0.2">
      <c r="A2" s="211" t="s">
        <v>87</v>
      </c>
      <c r="B2" s="212"/>
      <c r="C2" s="4" t="s">
        <v>85</v>
      </c>
    </row>
    <row r="3" spans="1:4" ht="15.75" customHeight="1" x14ac:dyDescent="0.2">
      <c r="A3" s="5" t="s">
        <v>86</v>
      </c>
      <c r="B3" s="6" t="s">
        <v>90</v>
      </c>
      <c r="C3" s="7"/>
      <c r="D3" s="3"/>
    </row>
    <row r="4" spans="1:4" ht="30" customHeight="1" x14ac:dyDescent="0.2">
      <c r="A4" s="196" t="s">
        <v>112</v>
      </c>
      <c r="B4" s="197"/>
      <c r="C4" s="198"/>
      <c r="D4" s="3"/>
    </row>
    <row r="5" spans="1:4" ht="15.75" customHeight="1" x14ac:dyDescent="0.2">
      <c r="A5" s="199" t="s">
        <v>0</v>
      </c>
      <c r="B5" s="200"/>
      <c r="C5" s="201"/>
      <c r="D5" s="3"/>
    </row>
    <row r="6" spans="1:4" ht="37.5" customHeight="1" x14ac:dyDescent="0.2">
      <c r="A6" s="202"/>
      <c r="B6" s="203"/>
      <c r="C6" s="204"/>
      <c r="D6" s="3"/>
    </row>
    <row r="7" spans="1:4" ht="30" customHeight="1" x14ac:dyDescent="0.2">
      <c r="A7" s="205" t="s">
        <v>43</v>
      </c>
      <c r="B7" s="206"/>
      <c r="C7" s="207"/>
      <c r="D7" s="3"/>
    </row>
  </sheetData>
  <mergeCells count="6">
    <mergeCell ref="A4:C4"/>
    <mergeCell ref="A5:C5"/>
    <mergeCell ref="A6:C6"/>
    <mergeCell ref="A7:C7"/>
    <mergeCell ref="A1:C1"/>
    <mergeCell ref="A2:B2"/>
  </mergeCells>
  <hyperlinks>
    <hyperlink ref="C2" r:id="rId1"/>
    <hyperlink ref="B3" r:id="rId2"/>
  </hyperlinks>
  <pageMargins left="0.7" right="0.7" top="0.75" bottom="0.75" header="0.3" footer="0.3"/>
  <pageSetup paperSize="9"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5"/>
  <sheetViews>
    <sheetView zoomScaleNormal="100" workbookViewId="0">
      <selection activeCell="C28" sqref="C28"/>
    </sheetView>
  </sheetViews>
  <sheetFormatPr defaultColWidth="9.140625" defaultRowHeight="12.75" x14ac:dyDescent="0.2"/>
  <cols>
    <col min="1" max="1" width="13.28515625" style="1" customWidth="1"/>
    <col min="2" max="2" width="57.7109375" style="1" customWidth="1"/>
    <col min="3" max="3" width="71.42578125" style="1" customWidth="1"/>
    <col min="4" max="4" width="19.28515625" style="2" customWidth="1"/>
    <col min="5" max="5" width="20.28515625" style="31" customWidth="1"/>
    <col min="6" max="16384" width="9.140625" style="1"/>
  </cols>
  <sheetData>
    <row r="1" spans="1:5" ht="30" customHeight="1" x14ac:dyDescent="0.25">
      <c r="A1" s="217" t="s">
        <v>94</v>
      </c>
      <c r="B1" s="218"/>
      <c r="C1" s="13"/>
      <c r="D1" s="27"/>
      <c r="E1" s="30"/>
    </row>
    <row r="2" spans="1:5" s="2" customFormat="1" ht="94.9" customHeight="1" x14ac:dyDescent="0.2">
      <c r="A2" s="219" t="s">
        <v>225</v>
      </c>
      <c r="B2" s="220"/>
      <c r="C2" s="14"/>
      <c r="D2" s="9"/>
      <c r="E2" s="9"/>
    </row>
    <row r="3" spans="1:5" s="2" customFormat="1" ht="67.900000000000006" customHeight="1" x14ac:dyDescent="0.2">
      <c r="A3" s="221" t="s">
        <v>223</v>
      </c>
      <c r="B3" s="222"/>
      <c r="C3" s="32"/>
      <c r="D3" s="27"/>
      <c r="E3" s="27"/>
    </row>
    <row r="4" spans="1:5" s="2" customFormat="1" ht="74.45" customHeight="1" x14ac:dyDescent="0.2">
      <c r="A4" s="216" t="s">
        <v>192</v>
      </c>
      <c r="B4" s="216"/>
      <c r="C4" s="33"/>
      <c r="D4" s="27"/>
      <c r="E4" s="27"/>
    </row>
    <row r="5" spans="1:5" s="2" customFormat="1" ht="87" customHeight="1" x14ac:dyDescent="0.2">
      <c r="A5" s="223" t="s">
        <v>224</v>
      </c>
      <c r="B5" s="223"/>
      <c r="C5" s="33"/>
      <c r="D5" s="27"/>
      <c r="E5" s="27"/>
    </row>
    <row r="6" spans="1:5" ht="15.75" customHeight="1" x14ac:dyDescent="0.2">
      <c r="A6" s="28"/>
      <c r="B6" s="28"/>
      <c r="C6" s="15"/>
      <c r="D6" s="27"/>
      <c r="E6" s="30"/>
    </row>
    <row r="7" spans="1:5" ht="28.9" customHeight="1" x14ac:dyDescent="0.2">
      <c r="A7" s="10"/>
      <c r="B7" s="10" t="s">
        <v>194</v>
      </c>
      <c r="C7" s="12" t="s">
        <v>195</v>
      </c>
      <c r="D7" s="29" t="s">
        <v>91</v>
      </c>
      <c r="E7" s="90" t="s">
        <v>92</v>
      </c>
    </row>
    <row r="8" spans="1:5" ht="38.25" x14ac:dyDescent="0.2">
      <c r="A8" s="56" t="s">
        <v>1</v>
      </c>
      <c r="B8" s="84" t="s">
        <v>130</v>
      </c>
      <c r="C8" s="84" t="s">
        <v>131</v>
      </c>
      <c r="D8" s="84" t="s">
        <v>132</v>
      </c>
      <c r="E8" s="83" t="s">
        <v>133</v>
      </c>
    </row>
    <row r="9" spans="1:5" x14ac:dyDescent="0.2">
      <c r="A9" s="214" t="s">
        <v>2</v>
      </c>
      <c r="B9" s="85" t="s">
        <v>3</v>
      </c>
      <c r="C9" s="85" t="s">
        <v>134</v>
      </c>
      <c r="D9" s="85"/>
      <c r="E9" s="62" t="s">
        <v>135</v>
      </c>
    </row>
    <row r="10" spans="1:5" ht="25.5" x14ac:dyDescent="0.2">
      <c r="A10" s="214"/>
      <c r="B10" s="85" t="s">
        <v>4</v>
      </c>
      <c r="C10" s="85" t="s">
        <v>56</v>
      </c>
      <c r="D10" s="85" t="s">
        <v>49</v>
      </c>
      <c r="E10" s="62" t="s">
        <v>101</v>
      </c>
    </row>
    <row r="11" spans="1:5" ht="25.5" x14ac:dyDescent="0.2">
      <c r="A11" s="214"/>
      <c r="B11" s="84" t="s">
        <v>5</v>
      </c>
      <c r="C11" s="84" t="s">
        <v>229</v>
      </c>
      <c r="D11" s="84" t="s">
        <v>50</v>
      </c>
      <c r="E11" s="83" t="s">
        <v>103</v>
      </c>
    </row>
    <row r="12" spans="1:5" ht="38.25" x14ac:dyDescent="0.2">
      <c r="A12" s="214"/>
      <c r="B12" s="84" t="s">
        <v>6</v>
      </c>
      <c r="C12" s="84" t="s">
        <v>230</v>
      </c>
      <c r="D12" s="84"/>
      <c r="E12" s="83" t="s">
        <v>104</v>
      </c>
    </row>
    <row r="13" spans="1:5" ht="25.5" x14ac:dyDescent="0.2">
      <c r="A13" s="214"/>
      <c r="B13" s="84" t="s">
        <v>7</v>
      </c>
      <c r="C13" s="84" t="s">
        <v>231</v>
      </c>
      <c r="D13" s="84" t="s">
        <v>55</v>
      </c>
      <c r="E13" s="83" t="s">
        <v>102</v>
      </c>
    </row>
    <row r="14" spans="1:5" ht="25.5" x14ac:dyDescent="0.2">
      <c r="A14" s="214"/>
      <c r="B14" s="84" t="s">
        <v>8</v>
      </c>
      <c r="C14" s="84" t="s">
        <v>232</v>
      </c>
      <c r="D14" s="84" t="s">
        <v>136</v>
      </c>
      <c r="E14" s="83" t="s">
        <v>48</v>
      </c>
    </row>
    <row r="15" spans="1:5" x14ac:dyDescent="0.2">
      <c r="A15" s="214"/>
      <c r="B15" s="85" t="s">
        <v>9</v>
      </c>
      <c r="C15" s="85" t="s">
        <v>10</v>
      </c>
      <c r="D15" s="85" t="s">
        <v>51</v>
      </c>
      <c r="E15" s="62" t="s">
        <v>105</v>
      </c>
    </row>
    <row r="16" spans="1:5" ht="25.5" x14ac:dyDescent="0.2">
      <c r="A16" s="215"/>
      <c r="B16" s="86" t="s">
        <v>11</v>
      </c>
      <c r="C16" s="86" t="s">
        <v>125</v>
      </c>
      <c r="D16" s="86" t="s">
        <v>52</v>
      </c>
      <c r="E16" s="63" t="s">
        <v>106</v>
      </c>
    </row>
    <row r="17" spans="1:5" ht="38.25" x14ac:dyDescent="0.2">
      <c r="A17" s="213" t="s">
        <v>12</v>
      </c>
      <c r="B17" s="85" t="s">
        <v>13</v>
      </c>
      <c r="C17" s="85" t="s">
        <v>38</v>
      </c>
      <c r="D17" s="85"/>
      <c r="E17" s="62" t="s">
        <v>111</v>
      </c>
    </row>
    <row r="18" spans="1:5" x14ac:dyDescent="0.2">
      <c r="A18" s="214"/>
      <c r="B18" s="84" t="s">
        <v>14</v>
      </c>
      <c r="C18" s="84" t="s">
        <v>15</v>
      </c>
      <c r="D18" s="84"/>
      <c r="E18" s="83" t="s">
        <v>111</v>
      </c>
    </row>
    <row r="19" spans="1:5" x14ac:dyDescent="0.2">
      <c r="A19" s="214"/>
      <c r="B19" s="84" t="s">
        <v>16</v>
      </c>
      <c r="C19" s="84" t="s">
        <v>17</v>
      </c>
      <c r="D19" s="84"/>
      <c r="E19" s="83" t="s">
        <v>111</v>
      </c>
    </row>
    <row r="20" spans="1:5" ht="38.25" x14ac:dyDescent="0.2">
      <c r="A20" s="214"/>
      <c r="B20" s="85" t="s">
        <v>18</v>
      </c>
      <c r="C20" s="85" t="s">
        <v>226</v>
      </c>
      <c r="D20" s="85" t="s">
        <v>53</v>
      </c>
      <c r="E20" s="62"/>
    </row>
    <row r="21" spans="1:5" x14ac:dyDescent="0.2">
      <c r="A21" s="214"/>
      <c r="B21" s="85" t="s">
        <v>44</v>
      </c>
      <c r="C21" s="85" t="s">
        <v>227</v>
      </c>
      <c r="D21" s="85" t="s">
        <v>53</v>
      </c>
      <c r="E21" s="62"/>
    </row>
    <row r="22" spans="1:5" x14ac:dyDescent="0.2">
      <c r="A22" s="214"/>
      <c r="B22" s="84" t="s">
        <v>19</v>
      </c>
      <c r="C22" s="84" t="s">
        <v>59</v>
      </c>
      <c r="D22" s="84" t="s">
        <v>53</v>
      </c>
      <c r="E22" s="83"/>
    </row>
    <row r="23" spans="1:5" x14ac:dyDescent="0.2">
      <c r="A23" s="214"/>
      <c r="B23" s="84" t="s">
        <v>45</v>
      </c>
      <c r="C23" s="84" t="s">
        <v>137</v>
      </c>
      <c r="D23" s="84" t="s">
        <v>53</v>
      </c>
      <c r="E23" s="83"/>
    </row>
    <row r="24" spans="1:5" x14ac:dyDescent="0.2">
      <c r="A24" s="214"/>
      <c r="B24" s="84" t="s">
        <v>20</v>
      </c>
      <c r="C24" s="84" t="s">
        <v>60</v>
      </c>
      <c r="D24" s="84" t="s">
        <v>53</v>
      </c>
      <c r="E24" s="83"/>
    </row>
    <row r="25" spans="1:5" x14ac:dyDescent="0.2">
      <c r="A25" s="215"/>
      <c r="B25" s="84" t="s">
        <v>46</v>
      </c>
      <c r="C25" s="84" t="s">
        <v>138</v>
      </c>
      <c r="D25" s="84" t="s">
        <v>53</v>
      </c>
      <c r="E25" s="83"/>
    </row>
    <row r="26" spans="1:5" ht="38.25" x14ac:dyDescent="0.2">
      <c r="A26" s="213" t="s">
        <v>21</v>
      </c>
      <c r="B26" s="86" t="s">
        <v>22</v>
      </c>
      <c r="C26" s="86" t="s">
        <v>139</v>
      </c>
      <c r="D26" s="86"/>
      <c r="E26" s="63" t="s">
        <v>108</v>
      </c>
    </row>
    <row r="27" spans="1:5" ht="51" x14ac:dyDescent="0.2">
      <c r="A27" s="214"/>
      <c r="B27" s="84" t="s">
        <v>41</v>
      </c>
      <c r="C27" s="84" t="s">
        <v>140</v>
      </c>
      <c r="D27" s="84"/>
      <c r="E27" s="83" t="s">
        <v>110</v>
      </c>
    </row>
    <row r="28" spans="1:5" x14ac:dyDescent="0.2">
      <c r="A28" s="214"/>
      <c r="B28" s="84" t="s">
        <v>23</v>
      </c>
      <c r="C28" s="84" t="s">
        <v>126</v>
      </c>
      <c r="D28" s="84"/>
      <c r="E28" s="83" t="s">
        <v>109</v>
      </c>
    </row>
    <row r="29" spans="1:5" ht="51" x14ac:dyDescent="0.2">
      <c r="A29" s="214"/>
      <c r="B29" s="85" t="s">
        <v>28</v>
      </c>
      <c r="C29" s="85" t="s">
        <v>127</v>
      </c>
      <c r="D29" s="85"/>
      <c r="E29" s="62"/>
    </row>
    <row r="30" spans="1:5" ht="38.25" x14ac:dyDescent="0.2">
      <c r="A30" s="214"/>
      <c r="B30" s="87" t="s">
        <v>42</v>
      </c>
      <c r="C30" s="87" t="s">
        <v>58</v>
      </c>
      <c r="D30" s="87"/>
      <c r="E30" s="67"/>
    </row>
    <row r="31" spans="1:5" ht="38.25" x14ac:dyDescent="0.2">
      <c r="A31" s="214"/>
      <c r="B31" s="85" t="s">
        <v>24</v>
      </c>
      <c r="C31" s="85" t="s">
        <v>128</v>
      </c>
      <c r="D31" s="85" t="s">
        <v>48</v>
      </c>
      <c r="E31" s="62"/>
    </row>
    <row r="32" spans="1:5" x14ac:dyDescent="0.2">
      <c r="A32" s="214"/>
      <c r="B32" s="88" t="s">
        <v>25</v>
      </c>
      <c r="C32" s="88" t="s">
        <v>84</v>
      </c>
      <c r="D32" s="88" t="s">
        <v>48</v>
      </c>
      <c r="E32" s="70"/>
    </row>
    <row r="33" spans="1:5" ht="25.5" x14ac:dyDescent="0.2">
      <c r="A33" s="215"/>
      <c r="B33" s="87" t="s">
        <v>47</v>
      </c>
      <c r="C33" s="87" t="s">
        <v>129</v>
      </c>
      <c r="D33" s="87" t="s">
        <v>48</v>
      </c>
      <c r="E33" s="67"/>
    </row>
    <row r="34" spans="1:5" ht="25.5" x14ac:dyDescent="0.2">
      <c r="A34" s="56" t="s">
        <v>26</v>
      </c>
      <c r="B34" s="85" t="s">
        <v>29</v>
      </c>
      <c r="C34" s="85" t="s">
        <v>57</v>
      </c>
      <c r="D34" s="85" t="s">
        <v>54</v>
      </c>
      <c r="E34" s="62" t="s">
        <v>107</v>
      </c>
    </row>
    <row r="35" spans="1:5" ht="25.5" x14ac:dyDescent="0.2">
      <c r="A35" s="11" t="s">
        <v>27</v>
      </c>
      <c r="B35" s="89" t="s">
        <v>27</v>
      </c>
      <c r="C35" s="89" t="s">
        <v>93</v>
      </c>
      <c r="D35" s="89"/>
      <c r="E35" s="68" t="s">
        <v>100</v>
      </c>
    </row>
  </sheetData>
  <mergeCells count="8">
    <mergeCell ref="A17:A25"/>
    <mergeCell ref="A4:B4"/>
    <mergeCell ref="A1:B1"/>
    <mergeCell ref="A26:A33"/>
    <mergeCell ref="A2:B2"/>
    <mergeCell ref="A3:B3"/>
    <mergeCell ref="A9:A16"/>
    <mergeCell ref="A5:B5"/>
  </mergeCells>
  <hyperlinks>
    <hyperlink ref="E35" r:id="rId1"/>
    <hyperlink ref="E10" r:id="rId2"/>
    <hyperlink ref="E13" r:id="rId3"/>
    <hyperlink ref="E11" r:id="rId4"/>
    <hyperlink ref="E12" r:id="rId5"/>
    <hyperlink ref="E15" r:id="rId6"/>
    <hyperlink ref="E16" r:id="rId7"/>
    <hyperlink ref="E34" r:id="rId8"/>
    <hyperlink ref="E26" r:id="rId9"/>
    <hyperlink ref="E28" r:id="rId10"/>
    <hyperlink ref="E27" r:id="rId11"/>
    <hyperlink ref="E17" r:id="rId12"/>
    <hyperlink ref="E18" r:id="rId13"/>
    <hyperlink ref="E19" r:id="rId14"/>
  </hyperlinks>
  <pageMargins left="0.7" right="0.7" top="0.75" bottom="0.75" header="0.3" footer="0.3"/>
  <pageSetup paperSize="9" orientation="portrait" r:id="rId1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C38"/>
  <sheetViews>
    <sheetView tabSelected="1" zoomScaleNormal="100" zoomScaleSheetLayoutView="100" workbookViewId="0">
      <pane ySplit="4" topLeftCell="A26" activePane="bottomLeft" state="frozen"/>
      <selection pane="bottomLeft" activeCell="AG14" sqref="AG14"/>
    </sheetView>
  </sheetViews>
  <sheetFormatPr defaultColWidth="10.7109375" defaultRowHeight="15.75" customHeight="1" x14ac:dyDescent="0.2"/>
  <cols>
    <col min="1" max="1" width="13.140625" style="36" customWidth="1"/>
    <col min="2" max="8" width="10.7109375" style="34"/>
    <col min="9" max="9" width="10.7109375" style="36"/>
    <col min="10" max="18" width="10.7109375" style="34"/>
    <col min="19" max="19" width="10.7109375" style="36"/>
    <col min="20" max="23" width="10.7109375" style="34"/>
    <col min="24" max="24" width="13" style="34" customWidth="1"/>
    <col min="25" max="27" width="10.7109375" style="34"/>
    <col min="28" max="28" width="16.7109375" style="94" customWidth="1"/>
    <col min="29" max="16384" width="10.7109375" style="34"/>
  </cols>
  <sheetData>
    <row r="1" spans="1:29" s="97" customFormat="1" ht="15.75" customHeight="1" x14ac:dyDescent="0.2">
      <c r="A1" s="95" t="s">
        <v>248</v>
      </c>
      <c r="B1" s="52"/>
      <c r="C1" s="52"/>
      <c r="D1" s="52"/>
      <c r="E1" s="52"/>
      <c r="F1" s="52"/>
      <c r="G1" s="52"/>
      <c r="I1" s="228" t="s">
        <v>222</v>
      </c>
      <c r="J1" s="228"/>
      <c r="K1" s="229" t="s">
        <v>217</v>
      </c>
      <c r="L1" s="229"/>
      <c r="M1" s="230" t="s">
        <v>218</v>
      </c>
      <c r="N1" s="230"/>
      <c r="O1" s="52"/>
      <c r="P1" s="52"/>
      <c r="Q1" s="52"/>
      <c r="R1" s="52"/>
      <c r="S1" s="96"/>
    </row>
    <row r="2" spans="1:29" s="97" customFormat="1" ht="17.45" customHeight="1" thickBot="1" x14ac:dyDescent="0.25">
      <c r="A2" s="95" t="s">
        <v>249</v>
      </c>
      <c r="B2" s="52"/>
      <c r="C2" s="52"/>
      <c r="D2" s="52"/>
      <c r="E2" s="52"/>
      <c r="F2" s="52"/>
      <c r="G2" s="52"/>
      <c r="I2" s="228"/>
      <c r="J2" s="228"/>
      <c r="K2" s="229"/>
      <c r="L2" s="229"/>
      <c r="M2" s="230"/>
      <c r="N2" s="230"/>
      <c r="O2" s="52"/>
      <c r="P2" s="52"/>
      <c r="Q2" s="52"/>
      <c r="R2" s="52"/>
      <c r="S2" s="96"/>
    </row>
    <row r="3" spans="1:29" s="35" customFormat="1" ht="23.45" customHeight="1" x14ac:dyDescent="0.2">
      <c r="A3" s="59"/>
      <c r="B3" s="59"/>
      <c r="C3" s="59"/>
      <c r="D3" s="224" t="s">
        <v>228</v>
      </c>
      <c r="E3" s="225"/>
      <c r="F3" s="225"/>
      <c r="G3" s="226"/>
      <c r="H3" s="58"/>
      <c r="I3" s="59"/>
      <c r="J3" s="58"/>
      <c r="K3" s="58"/>
      <c r="L3" s="58"/>
      <c r="M3" s="58"/>
      <c r="N3" s="58"/>
      <c r="O3" s="58"/>
      <c r="P3" s="58"/>
      <c r="Q3" s="58"/>
      <c r="R3" s="58"/>
      <c r="S3" s="59"/>
      <c r="T3" s="227"/>
      <c r="U3" s="227"/>
      <c r="V3" s="227"/>
      <c r="W3" s="58"/>
      <c r="X3" s="58"/>
      <c r="Y3" s="58"/>
      <c r="Z3" s="58"/>
      <c r="AA3" s="58"/>
      <c r="AB3" s="92"/>
    </row>
    <row r="4" spans="1:29" s="53" customFormat="1" ht="76.900000000000006" customHeight="1" x14ac:dyDescent="0.2">
      <c r="A4" s="64" t="s">
        <v>130</v>
      </c>
      <c r="B4" s="71" t="s">
        <v>3</v>
      </c>
      <c r="C4" s="71" t="s">
        <v>4</v>
      </c>
      <c r="D4" s="64" t="s">
        <v>5</v>
      </c>
      <c r="E4" s="64" t="s">
        <v>6</v>
      </c>
      <c r="F4" s="64" t="s">
        <v>193</v>
      </c>
      <c r="G4" s="64" t="s">
        <v>8</v>
      </c>
      <c r="H4" s="72" t="s">
        <v>9</v>
      </c>
      <c r="I4" s="73" t="s">
        <v>11</v>
      </c>
      <c r="J4" s="72" t="s">
        <v>13</v>
      </c>
      <c r="K4" s="64" t="s">
        <v>14</v>
      </c>
      <c r="L4" s="64" t="s">
        <v>16</v>
      </c>
      <c r="M4" s="72" t="s">
        <v>18</v>
      </c>
      <c r="N4" s="72" t="s">
        <v>44</v>
      </c>
      <c r="O4" s="64" t="s">
        <v>19</v>
      </c>
      <c r="P4" s="64" t="s">
        <v>45</v>
      </c>
      <c r="Q4" s="64" t="s">
        <v>20</v>
      </c>
      <c r="R4" s="64" t="s">
        <v>46</v>
      </c>
      <c r="S4" s="73" t="s">
        <v>22</v>
      </c>
      <c r="T4" s="64" t="s">
        <v>41</v>
      </c>
      <c r="U4" s="64" t="s">
        <v>23</v>
      </c>
      <c r="V4" s="57" t="s">
        <v>28</v>
      </c>
      <c r="W4" s="65" t="s">
        <v>42</v>
      </c>
      <c r="X4" s="57" t="s">
        <v>24</v>
      </c>
      <c r="Y4" s="69" t="s">
        <v>211</v>
      </c>
      <c r="Z4" s="65" t="s">
        <v>212</v>
      </c>
      <c r="AA4" s="57" t="s">
        <v>29</v>
      </c>
      <c r="AB4" s="91" t="s">
        <v>27</v>
      </c>
      <c r="AC4" s="66"/>
    </row>
    <row r="5" spans="1:29" s="60" customFormat="1" ht="15.75" customHeight="1" x14ac:dyDescent="0.2">
      <c r="A5" s="188">
        <v>43155</v>
      </c>
      <c r="B5" s="98">
        <v>29707243</v>
      </c>
      <c r="C5" s="62" t="s">
        <v>250</v>
      </c>
      <c r="D5" s="61" t="s">
        <v>251</v>
      </c>
      <c r="E5" s="61" t="s">
        <v>252</v>
      </c>
      <c r="F5" s="61" t="s">
        <v>253</v>
      </c>
      <c r="G5" s="61" t="s">
        <v>254</v>
      </c>
      <c r="H5" s="62" t="s">
        <v>255</v>
      </c>
      <c r="I5" s="180">
        <v>43207</v>
      </c>
      <c r="J5" s="62" t="s">
        <v>30</v>
      </c>
      <c r="K5" s="61" t="s">
        <v>31</v>
      </c>
      <c r="L5" s="61"/>
      <c r="M5" s="62" t="s">
        <v>182</v>
      </c>
      <c r="N5" s="62" t="s">
        <v>256</v>
      </c>
      <c r="O5" s="61" t="s">
        <v>37</v>
      </c>
      <c r="P5" s="61" t="s">
        <v>256</v>
      </c>
      <c r="Q5" s="61" t="s">
        <v>156</v>
      </c>
      <c r="R5" s="61"/>
      <c r="S5" s="180">
        <v>43203</v>
      </c>
      <c r="T5" s="61">
        <v>3000</v>
      </c>
      <c r="U5" s="61" t="s">
        <v>245</v>
      </c>
      <c r="V5" s="62">
        <v>3600</v>
      </c>
      <c r="W5" s="67"/>
      <c r="X5" s="62"/>
      <c r="Y5" s="70">
        <v>1800</v>
      </c>
      <c r="Z5" s="67">
        <v>1800</v>
      </c>
      <c r="AA5" s="62" t="s">
        <v>39</v>
      </c>
      <c r="AB5" s="179" t="s">
        <v>316</v>
      </c>
      <c r="AC5" s="52"/>
    </row>
    <row r="6" spans="1:29" s="60" customFormat="1" ht="15.75" customHeight="1" x14ac:dyDescent="0.2">
      <c r="A6" s="188" t="s">
        <v>257</v>
      </c>
      <c r="B6" s="99">
        <v>29736273</v>
      </c>
      <c r="C6" s="62" t="s">
        <v>258</v>
      </c>
      <c r="D6" s="61" t="s">
        <v>251</v>
      </c>
      <c r="E6" s="61" t="s">
        <v>252</v>
      </c>
      <c r="F6" s="61" t="s">
        <v>253</v>
      </c>
      <c r="G6" s="61" t="s">
        <v>254</v>
      </c>
      <c r="H6" s="62" t="s">
        <v>259</v>
      </c>
      <c r="I6" s="180">
        <v>43136</v>
      </c>
      <c r="J6" s="62" t="s">
        <v>30</v>
      </c>
      <c r="K6" s="61"/>
      <c r="L6" s="61"/>
      <c r="M6" s="62" t="s">
        <v>184</v>
      </c>
      <c r="N6" s="62">
        <v>1641731</v>
      </c>
      <c r="O6" s="61"/>
      <c r="P6" s="61"/>
      <c r="Q6" s="61"/>
      <c r="R6" s="61"/>
      <c r="S6" s="180">
        <v>43210</v>
      </c>
      <c r="T6" s="61">
        <v>2250</v>
      </c>
      <c r="U6" s="61" t="s">
        <v>245</v>
      </c>
      <c r="V6" s="62">
        <v>2700</v>
      </c>
      <c r="W6" s="67"/>
      <c r="X6" s="62"/>
      <c r="Y6" s="70"/>
      <c r="Z6" s="67">
        <v>2700</v>
      </c>
      <c r="AA6" s="62" t="s">
        <v>39</v>
      </c>
      <c r="AB6" s="93"/>
      <c r="AC6" s="52"/>
    </row>
    <row r="7" spans="1:29" s="60" customFormat="1" ht="15.75" customHeight="1" x14ac:dyDescent="0.2">
      <c r="A7" s="188" t="s">
        <v>260</v>
      </c>
      <c r="B7" s="99">
        <v>29703981</v>
      </c>
      <c r="C7" s="62" t="s">
        <v>261</v>
      </c>
      <c r="D7" s="61" t="s">
        <v>262</v>
      </c>
      <c r="E7" s="61" t="s">
        <v>263</v>
      </c>
      <c r="F7" s="61" t="s">
        <v>264</v>
      </c>
      <c r="G7" s="61" t="s">
        <v>254</v>
      </c>
      <c r="H7" s="62" t="s">
        <v>265</v>
      </c>
      <c r="I7" s="180" t="s">
        <v>266</v>
      </c>
      <c r="J7" s="62" t="s">
        <v>30</v>
      </c>
      <c r="K7" s="61"/>
      <c r="L7" s="61"/>
      <c r="M7" s="62" t="s">
        <v>182</v>
      </c>
      <c r="N7" s="62" t="s">
        <v>267</v>
      </c>
      <c r="O7" s="61" t="s">
        <v>156</v>
      </c>
      <c r="P7" s="61"/>
      <c r="Q7" s="61"/>
      <c r="R7" s="61"/>
      <c r="S7" s="180">
        <v>43238</v>
      </c>
      <c r="T7" s="61">
        <v>1398</v>
      </c>
      <c r="U7" s="61" t="s">
        <v>245</v>
      </c>
      <c r="V7" s="62">
        <v>1398</v>
      </c>
      <c r="W7" s="67"/>
      <c r="X7" s="62"/>
      <c r="Y7" s="70"/>
      <c r="Z7" s="67">
        <v>1398</v>
      </c>
      <c r="AA7" s="62" t="s">
        <v>39</v>
      </c>
      <c r="AB7" s="68" t="s">
        <v>268</v>
      </c>
      <c r="AC7" s="52"/>
    </row>
    <row r="8" spans="1:29" s="60" customFormat="1" ht="15.75" customHeight="1" x14ac:dyDescent="0.2">
      <c r="A8" s="188" t="s">
        <v>269</v>
      </c>
      <c r="B8" s="99">
        <v>29624584</v>
      </c>
      <c r="C8" s="62" t="s">
        <v>270</v>
      </c>
      <c r="D8" s="61" t="s">
        <v>271</v>
      </c>
      <c r="E8" s="61" t="s">
        <v>272</v>
      </c>
      <c r="F8" s="61" t="s">
        <v>273</v>
      </c>
      <c r="G8" s="61" t="s">
        <v>254</v>
      </c>
      <c r="H8" s="62" t="s">
        <v>274</v>
      </c>
      <c r="I8" s="180">
        <v>43255</v>
      </c>
      <c r="J8" s="62" t="s">
        <v>30</v>
      </c>
      <c r="K8" s="61"/>
      <c r="L8" s="61"/>
      <c r="M8" s="62" t="s">
        <v>182</v>
      </c>
      <c r="N8" s="62" t="s">
        <v>275</v>
      </c>
      <c r="O8" s="61"/>
      <c r="P8" s="61"/>
      <c r="Q8" s="61"/>
      <c r="R8" s="61"/>
      <c r="S8" s="180" t="s">
        <v>266</v>
      </c>
      <c r="T8" s="61">
        <v>2250</v>
      </c>
      <c r="U8" s="61" t="s">
        <v>246</v>
      </c>
      <c r="V8" s="62">
        <v>1590.22</v>
      </c>
      <c r="W8" s="67"/>
      <c r="X8" s="62"/>
      <c r="Y8" s="70"/>
      <c r="Z8" s="67">
        <v>1590.22</v>
      </c>
      <c r="AA8" s="62" t="s">
        <v>39</v>
      </c>
      <c r="AB8" s="93"/>
      <c r="AC8" s="52"/>
    </row>
    <row r="9" spans="1:29" s="60" customFormat="1" ht="15.75" customHeight="1" x14ac:dyDescent="0.2">
      <c r="A9" s="188" t="s">
        <v>276</v>
      </c>
      <c r="B9" s="99">
        <v>29768457</v>
      </c>
      <c r="C9" s="62" t="s">
        <v>277</v>
      </c>
      <c r="D9" s="61" t="s">
        <v>271</v>
      </c>
      <c r="E9" s="61" t="s">
        <v>278</v>
      </c>
      <c r="F9" s="61" t="s">
        <v>279</v>
      </c>
      <c r="G9" s="61" t="s">
        <v>254</v>
      </c>
      <c r="H9" s="62" t="s">
        <v>280</v>
      </c>
      <c r="I9" s="180" t="s">
        <v>281</v>
      </c>
      <c r="J9" s="62" t="s">
        <v>30</v>
      </c>
      <c r="K9" s="61"/>
      <c r="L9" s="61"/>
      <c r="M9" s="62" t="s">
        <v>182</v>
      </c>
      <c r="N9" s="62" t="s">
        <v>282</v>
      </c>
      <c r="O9" s="61"/>
      <c r="P9" s="61"/>
      <c r="Q9" s="61"/>
      <c r="R9" s="61"/>
      <c r="S9" s="180">
        <v>43224</v>
      </c>
      <c r="T9" s="61">
        <v>1495</v>
      </c>
      <c r="U9" s="61" t="s">
        <v>283</v>
      </c>
      <c r="V9" s="62">
        <v>1048.6099999999999</v>
      </c>
      <c r="W9" s="67"/>
      <c r="X9" s="62"/>
      <c r="Y9" s="70"/>
      <c r="Z9" s="67">
        <v>1048.6099999999999</v>
      </c>
      <c r="AA9" s="62" t="s">
        <v>39</v>
      </c>
      <c r="AB9" s="93"/>
      <c r="AC9" s="52"/>
    </row>
    <row r="10" spans="1:29" s="60" customFormat="1" ht="15.75" customHeight="1" x14ac:dyDescent="0.2">
      <c r="A10" s="188" t="s">
        <v>284</v>
      </c>
      <c r="B10" s="99">
        <v>29635789</v>
      </c>
      <c r="C10" s="62" t="s">
        <v>285</v>
      </c>
      <c r="D10" s="61" t="s">
        <v>286</v>
      </c>
      <c r="E10" s="61" t="s">
        <v>287</v>
      </c>
      <c r="F10" s="61" t="s">
        <v>288</v>
      </c>
      <c r="G10" s="61" t="s">
        <v>289</v>
      </c>
      <c r="H10" s="62" t="s">
        <v>290</v>
      </c>
      <c r="I10" s="180">
        <v>43200</v>
      </c>
      <c r="J10" s="62" t="s">
        <v>30</v>
      </c>
      <c r="K10" s="61"/>
      <c r="L10" s="61"/>
      <c r="M10" s="62" t="s">
        <v>182</v>
      </c>
      <c r="N10" s="62" t="s">
        <v>291</v>
      </c>
      <c r="O10" s="61"/>
      <c r="P10" s="61"/>
      <c r="Q10" s="61"/>
      <c r="R10" s="61"/>
      <c r="S10" s="180">
        <v>43224</v>
      </c>
      <c r="T10" s="61">
        <v>3214</v>
      </c>
      <c r="U10" s="61" t="s">
        <v>245</v>
      </c>
      <c r="V10" s="62">
        <v>3214</v>
      </c>
      <c r="W10" s="67"/>
      <c r="X10" s="62"/>
      <c r="Y10" s="70"/>
      <c r="Z10" s="67">
        <v>3214</v>
      </c>
      <c r="AA10" s="62" t="s">
        <v>39</v>
      </c>
      <c r="AB10" s="93"/>
      <c r="AC10" s="52"/>
    </row>
    <row r="11" spans="1:29" s="60" customFormat="1" ht="15.75" customHeight="1" x14ac:dyDescent="0.2">
      <c r="A11" s="188" t="s">
        <v>292</v>
      </c>
      <c r="B11" s="99">
        <v>29484536</v>
      </c>
      <c r="C11" s="62" t="s">
        <v>293</v>
      </c>
      <c r="D11" s="61" t="s">
        <v>262</v>
      </c>
      <c r="E11" s="61" t="s">
        <v>294</v>
      </c>
      <c r="F11" s="61" t="s">
        <v>295</v>
      </c>
      <c r="G11" s="61" t="s">
        <v>289</v>
      </c>
      <c r="H11" s="62" t="s">
        <v>296</v>
      </c>
      <c r="I11" s="180" t="s">
        <v>297</v>
      </c>
      <c r="J11" s="62" t="s">
        <v>30</v>
      </c>
      <c r="K11" s="61"/>
      <c r="L11" s="61"/>
      <c r="M11" s="62" t="s">
        <v>184</v>
      </c>
      <c r="N11" s="62" t="s">
        <v>298</v>
      </c>
      <c r="O11" s="61"/>
      <c r="P11" s="61"/>
      <c r="Q11" s="61"/>
      <c r="R11" s="61"/>
      <c r="S11" s="180">
        <v>43210</v>
      </c>
      <c r="T11" s="61">
        <v>2640</v>
      </c>
      <c r="U11" s="61" t="s">
        <v>247</v>
      </c>
      <c r="V11" s="62">
        <v>2322.52</v>
      </c>
      <c r="W11" s="67"/>
      <c r="X11" s="62"/>
      <c r="Y11" s="70"/>
      <c r="Z11" s="67">
        <v>2322.52</v>
      </c>
      <c r="AA11" s="62" t="s">
        <v>39</v>
      </c>
      <c r="AB11" s="93"/>
      <c r="AC11" s="52"/>
    </row>
    <row r="12" spans="1:29" s="60" customFormat="1" ht="15.75" customHeight="1" x14ac:dyDescent="0.2">
      <c r="A12" s="188" t="s">
        <v>299</v>
      </c>
      <c r="B12" s="99">
        <v>29491009</v>
      </c>
      <c r="C12" s="62" t="s">
        <v>300</v>
      </c>
      <c r="D12" s="61" t="s">
        <v>301</v>
      </c>
      <c r="E12" s="61" t="s">
        <v>302</v>
      </c>
      <c r="F12" s="61" t="s">
        <v>303</v>
      </c>
      <c r="G12" s="61" t="s">
        <v>289</v>
      </c>
      <c r="H12" s="62" t="s">
        <v>304</v>
      </c>
      <c r="I12" s="180" t="s">
        <v>305</v>
      </c>
      <c r="J12" s="62" t="s">
        <v>30</v>
      </c>
      <c r="K12" s="61"/>
      <c r="L12" s="61"/>
      <c r="M12" s="62" t="s">
        <v>182</v>
      </c>
      <c r="N12" s="62" t="s">
        <v>306</v>
      </c>
      <c r="O12" s="61" t="s">
        <v>307</v>
      </c>
      <c r="P12" s="61"/>
      <c r="Q12" s="61"/>
      <c r="R12" s="61"/>
      <c r="S12" s="180">
        <v>43210</v>
      </c>
      <c r="T12" s="61">
        <v>2500</v>
      </c>
      <c r="U12" s="61" t="s">
        <v>246</v>
      </c>
      <c r="V12" s="62">
        <v>1766.91</v>
      </c>
      <c r="W12" s="67"/>
      <c r="X12" s="62"/>
      <c r="Y12" s="70"/>
      <c r="Z12" s="67">
        <v>1766.91</v>
      </c>
      <c r="AA12" s="62" t="s">
        <v>39</v>
      </c>
      <c r="AB12" s="93"/>
      <c r="AC12" s="52"/>
    </row>
    <row r="13" spans="1:29" s="60" customFormat="1" ht="15.75" customHeight="1" x14ac:dyDescent="0.2">
      <c r="A13" s="188" t="s">
        <v>308</v>
      </c>
      <c r="B13" s="99">
        <v>29902171</v>
      </c>
      <c r="C13" s="62" t="s">
        <v>309</v>
      </c>
      <c r="D13" s="61" t="s">
        <v>271</v>
      </c>
      <c r="E13" s="61" t="s">
        <v>272</v>
      </c>
      <c r="F13" s="61" t="s">
        <v>273</v>
      </c>
      <c r="G13" s="61" t="s">
        <v>254</v>
      </c>
      <c r="H13" s="62" t="s">
        <v>310</v>
      </c>
      <c r="I13" s="180" t="s">
        <v>311</v>
      </c>
      <c r="J13" s="62" t="s">
        <v>30</v>
      </c>
      <c r="K13" s="61"/>
      <c r="L13" s="61"/>
      <c r="M13" s="62" t="s">
        <v>182</v>
      </c>
      <c r="N13" s="62" t="s">
        <v>312</v>
      </c>
      <c r="O13" s="61"/>
      <c r="P13" s="61"/>
      <c r="Q13" s="61"/>
      <c r="R13" s="61"/>
      <c r="S13" s="180">
        <v>43231</v>
      </c>
      <c r="T13" s="61">
        <v>2250</v>
      </c>
      <c r="U13" s="61" t="s">
        <v>246</v>
      </c>
      <c r="V13" s="62">
        <v>1603.48</v>
      </c>
      <c r="W13" s="67"/>
      <c r="X13" s="62"/>
      <c r="Y13" s="70"/>
      <c r="Z13" s="67">
        <v>1603.48</v>
      </c>
      <c r="AA13" s="62" t="s">
        <v>39</v>
      </c>
      <c r="AB13" s="93"/>
      <c r="AC13" s="52"/>
    </row>
    <row r="14" spans="1:29" s="60" customFormat="1" ht="15.75" customHeight="1" x14ac:dyDescent="0.2">
      <c r="A14" s="188" t="s">
        <v>299</v>
      </c>
      <c r="B14" s="98">
        <v>29649227</v>
      </c>
      <c r="C14" s="62" t="s">
        <v>313</v>
      </c>
      <c r="D14" s="61" t="s">
        <v>271</v>
      </c>
      <c r="E14" s="61" t="s">
        <v>278</v>
      </c>
      <c r="F14" s="61" t="s">
        <v>279</v>
      </c>
      <c r="G14" s="61" t="s">
        <v>254</v>
      </c>
      <c r="H14" s="62" t="s">
        <v>314</v>
      </c>
      <c r="I14" s="180">
        <v>43438</v>
      </c>
      <c r="J14" s="62" t="s">
        <v>31</v>
      </c>
      <c r="K14" s="61" t="s">
        <v>30</v>
      </c>
      <c r="L14" s="61"/>
      <c r="M14" s="62" t="s">
        <v>37</v>
      </c>
      <c r="N14" s="62" t="s">
        <v>315</v>
      </c>
      <c r="O14" s="61" t="s">
        <v>182</v>
      </c>
      <c r="P14" s="61"/>
      <c r="Q14" s="61" t="s">
        <v>156</v>
      </c>
      <c r="R14" s="61"/>
      <c r="S14" s="180">
        <v>43209</v>
      </c>
      <c r="T14" s="61">
        <v>1495</v>
      </c>
      <c r="U14" s="61" t="s">
        <v>246</v>
      </c>
      <c r="V14" s="62">
        <v>1065.96</v>
      </c>
      <c r="W14" s="67"/>
      <c r="X14" s="62"/>
      <c r="Y14" s="70">
        <v>532.98</v>
      </c>
      <c r="Z14" s="67">
        <v>532.98</v>
      </c>
      <c r="AA14" s="62" t="s">
        <v>39</v>
      </c>
      <c r="AB14" s="93" t="s">
        <v>316</v>
      </c>
      <c r="AC14" s="52"/>
    </row>
    <row r="15" spans="1:29" s="60" customFormat="1" ht="15.75" customHeight="1" x14ac:dyDescent="0.2">
      <c r="A15" s="188" t="s">
        <v>276</v>
      </c>
      <c r="B15" s="99">
        <v>29743105</v>
      </c>
      <c r="C15" s="62" t="s">
        <v>317</v>
      </c>
      <c r="D15" s="61" t="s">
        <v>318</v>
      </c>
      <c r="E15" s="61" t="s">
        <v>319</v>
      </c>
      <c r="F15" s="61" t="s">
        <v>320</v>
      </c>
      <c r="G15" s="61" t="s">
        <v>254</v>
      </c>
      <c r="H15" s="62" t="s">
        <v>321</v>
      </c>
      <c r="I15" s="180">
        <v>43348</v>
      </c>
      <c r="J15" s="62" t="s">
        <v>30</v>
      </c>
      <c r="K15" s="61" t="s">
        <v>31</v>
      </c>
      <c r="L15" s="61"/>
      <c r="M15" s="62" t="s">
        <v>182</v>
      </c>
      <c r="N15" s="62" t="s">
        <v>256</v>
      </c>
      <c r="O15" s="61" t="s">
        <v>37</v>
      </c>
      <c r="P15" s="61"/>
      <c r="Q15" s="61"/>
      <c r="R15" s="61"/>
      <c r="S15" s="180" t="s">
        <v>322</v>
      </c>
      <c r="T15" s="61">
        <v>1420</v>
      </c>
      <c r="U15" s="61" t="s">
        <v>245</v>
      </c>
      <c r="V15" s="62">
        <v>1704</v>
      </c>
      <c r="W15" s="67"/>
      <c r="X15" s="62"/>
      <c r="Y15" s="70">
        <v>852</v>
      </c>
      <c r="Z15" s="67">
        <v>852</v>
      </c>
      <c r="AA15" s="62" t="s">
        <v>39</v>
      </c>
      <c r="AB15" s="93"/>
      <c r="AC15" s="52"/>
    </row>
    <row r="16" spans="1:29" s="60" customFormat="1" ht="15.75" customHeight="1" x14ac:dyDescent="0.2">
      <c r="A16" s="188" t="s">
        <v>323</v>
      </c>
      <c r="B16" s="99">
        <v>29615763</v>
      </c>
      <c r="C16" s="62" t="s">
        <v>324</v>
      </c>
      <c r="D16" s="61" t="s">
        <v>262</v>
      </c>
      <c r="E16" s="61" t="s">
        <v>263</v>
      </c>
      <c r="F16" s="61" t="s">
        <v>264</v>
      </c>
      <c r="G16" s="61" t="s">
        <v>254</v>
      </c>
      <c r="H16" s="62" t="s">
        <v>325</v>
      </c>
      <c r="I16" s="180">
        <v>43163</v>
      </c>
      <c r="J16" s="62" t="s">
        <v>30</v>
      </c>
      <c r="K16" s="61"/>
      <c r="L16" s="61"/>
      <c r="M16" s="62" t="s">
        <v>182</v>
      </c>
      <c r="N16" s="62" t="s">
        <v>326</v>
      </c>
      <c r="O16" s="61"/>
      <c r="P16" s="61"/>
      <c r="Q16" s="61"/>
      <c r="R16" s="61"/>
      <c r="S16" s="180" t="s">
        <v>322</v>
      </c>
      <c r="T16" s="61">
        <v>1165</v>
      </c>
      <c r="U16" s="61" t="s">
        <v>245</v>
      </c>
      <c r="V16" s="62">
        <v>1398</v>
      </c>
      <c r="W16" s="67"/>
      <c r="X16" s="62"/>
      <c r="Y16" s="70"/>
      <c r="Z16" s="67">
        <v>1398</v>
      </c>
      <c r="AA16" s="62" t="s">
        <v>39</v>
      </c>
      <c r="AB16" s="93"/>
      <c r="AC16" s="52"/>
    </row>
    <row r="17" spans="1:29" s="60" customFormat="1" ht="15.75" customHeight="1" x14ac:dyDescent="0.2">
      <c r="A17" s="188">
        <v>43105</v>
      </c>
      <c r="B17" s="99">
        <v>29972356</v>
      </c>
      <c r="C17" s="62" t="s">
        <v>328</v>
      </c>
      <c r="D17" s="61" t="s">
        <v>251</v>
      </c>
      <c r="E17" s="61" t="s">
        <v>329</v>
      </c>
      <c r="F17" s="61" t="s">
        <v>330</v>
      </c>
      <c r="G17" s="61" t="s">
        <v>289</v>
      </c>
      <c r="H17" s="62" t="s">
        <v>331</v>
      </c>
      <c r="I17" s="180" t="s">
        <v>322</v>
      </c>
      <c r="J17" s="62" t="s">
        <v>31</v>
      </c>
      <c r="K17" s="61" t="s">
        <v>30</v>
      </c>
      <c r="L17" s="61"/>
      <c r="M17" s="62" t="s">
        <v>37</v>
      </c>
      <c r="N17" s="62">
        <v>84840</v>
      </c>
      <c r="O17" s="61" t="s">
        <v>182</v>
      </c>
      <c r="P17" s="61" t="s">
        <v>332</v>
      </c>
      <c r="Q17" s="61"/>
      <c r="R17" s="61"/>
      <c r="S17" s="180">
        <v>43259</v>
      </c>
      <c r="T17" s="61">
        <v>1950</v>
      </c>
      <c r="U17" s="61" t="s">
        <v>245</v>
      </c>
      <c r="V17" s="62">
        <v>2340</v>
      </c>
      <c r="W17" s="67"/>
      <c r="X17" s="62"/>
      <c r="Y17" s="70">
        <v>1170</v>
      </c>
      <c r="Z17" s="67">
        <v>1170</v>
      </c>
      <c r="AA17" s="62" t="s">
        <v>39</v>
      </c>
      <c r="AB17" s="93"/>
      <c r="AC17" s="52"/>
    </row>
    <row r="18" spans="1:29" s="43" customFormat="1" ht="15.75" customHeight="1" x14ac:dyDescent="0.2">
      <c r="A18" s="189">
        <v>43263</v>
      </c>
      <c r="B18" s="99">
        <v>29914506</v>
      </c>
      <c r="C18" s="100" t="s">
        <v>333</v>
      </c>
      <c r="D18" s="102" t="s">
        <v>318</v>
      </c>
      <c r="E18" s="102" t="s">
        <v>334</v>
      </c>
      <c r="F18" s="102" t="s">
        <v>335</v>
      </c>
      <c r="G18" s="102" t="s">
        <v>254</v>
      </c>
      <c r="H18" s="100" t="s">
        <v>336</v>
      </c>
      <c r="I18" s="191">
        <v>43269</v>
      </c>
      <c r="J18" s="100" t="s">
        <v>30</v>
      </c>
      <c r="K18" s="102"/>
      <c r="L18" s="102"/>
      <c r="M18" s="100" t="s">
        <v>182</v>
      </c>
      <c r="N18" s="100" t="s">
        <v>337</v>
      </c>
      <c r="O18" s="102"/>
      <c r="P18" s="102"/>
      <c r="Q18" s="102"/>
      <c r="R18" s="102"/>
      <c r="S18" s="191">
        <v>43280</v>
      </c>
      <c r="T18" s="102">
        <v>1420</v>
      </c>
      <c r="U18" s="102" t="s">
        <v>245</v>
      </c>
      <c r="V18" s="100">
        <v>1704</v>
      </c>
      <c r="W18" s="98"/>
      <c r="X18" s="100"/>
      <c r="Y18" s="104"/>
      <c r="Z18" s="98">
        <v>1704</v>
      </c>
      <c r="AA18" s="100" t="s">
        <v>39</v>
      </c>
      <c r="AB18" s="106"/>
    </row>
    <row r="19" spans="1:29" ht="15.75" customHeight="1" x14ac:dyDescent="0.2">
      <c r="A19" s="190" t="s">
        <v>338</v>
      </c>
      <c r="B19" s="99">
        <v>30032978</v>
      </c>
      <c r="C19" s="101" t="s">
        <v>339</v>
      </c>
      <c r="D19" s="103" t="s">
        <v>340</v>
      </c>
      <c r="E19" s="103" t="s">
        <v>341</v>
      </c>
      <c r="F19" s="103" t="s">
        <v>342</v>
      </c>
      <c r="G19" s="103" t="s">
        <v>289</v>
      </c>
      <c r="H19" s="101" t="s">
        <v>343</v>
      </c>
      <c r="I19" s="192" t="s">
        <v>344</v>
      </c>
      <c r="J19" s="101" t="s">
        <v>30</v>
      </c>
      <c r="K19" s="103" t="s">
        <v>31</v>
      </c>
      <c r="L19" s="103"/>
      <c r="M19" s="101" t="s">
        <v>182</v>
      </c>
      <c r="N19" s="101" t="s">
        <v>345</v>
      </c>
      <c r="O19" s="103" t="s">
        <v>37</v>
      </c>
      <c r="P19" s="103"/>
      <c r="Q19" s="103" t="s">
        <v>156</v>
      </c>
      <c r="R19" s="103"/>
      <c r="S19" s="192">
        <v>43271</v>
      </c>
      <c r="T19" s="103">
        <v>5302.32</v>
      </c>
      <c r="U19" s="103" t="s">
        <v>247</v>
      </c>
      <c r="V19" s="101">
        <v>4636.1099999999997</v>
      </c>
      <c r="W19" s="99"/>
      <c r="X19" s="101"/>
      <c r="Y19" s="105">
        <v>2318.06</v>
      </c>
      <c r="Z19" s="99">
        <v>2318.0500000000002</v>
      </c>
      <c r="AA19" s="101" t="s">
        <v>39</v>
      </c>
      <c r="AB19" s="93" t="s">
        <v>316</v>
      </c>
    </row>
    <row r="20" spans="1:29" ht="15.75" customHeight="1" x14ac:dyDescent="0.2">
      <c r="A20" s="190">
        <v>43266</v>
      </c>
      <c r="B20" s="99">
        <v>30016319</v>
      </c>
      <c r="C20" s="101" t="s">
        <v>346</v>
      </c>
      <c r="D20" s="103" t="s">
        <v>271</v>
      </c>
      <c r="E20" s="103" t="s">
        <v>347</v>
      </c>
      <c r="F20" s="103" t="s">
        <v>348</v>
      </c>
      <c r="G20" s="103" t="s">
        <v>254</v>
      </c>
      <c r="H20" s="101" t="s">
        <v>349</v>
      </c>
      <c r="I20" s="192">
        <v>43298</v>
      </c>
      <c r="J20" s="101" t="s">
        <v>30</v>
      </c>
      <c r="K20" s="103"/>
      <c r="L20" s="103"/>
      <c r="M20" s="101" t="s">
        <v>182</v>
      </c>
      <c r="N20" s="101" t="s">
        <v>350</v>
      </c>
      <c r="O20" s="103"/>
      <c r="P20" s="103"/>
      <c r="Q20" s="103"/>
      <c r="R20" s="103"/>
      <c r="S20" s="192">
        <v>43284</v>
      </c>
      <c r="T20" s="103">
        <v>2900</v>
      </c>
      <c r="U20" s="103" t="s">
        <v>246</v>
      </c>
      <c r="V20" s="101">
        <v>2163.37</v>
      </c>
      <c r="W20" s="99"/>
      <c r="X20" s="101"/>
      <c r="Y20" s="105"/>
      <c r="Z20" s="99">
        <v>2163.37</v>
      </c>
      <c r="AA20" s="101" t="s">
        <v>39</v>
      </c>
      <c r="AB20" s="107"/>
    </row>
    <row r="21" spans="1:29" ht="15.75" customHeight="1" x14ac:dyDescent="0.2">
      <c r="A21" s="190">
        <v>43262</v>
      </c>
      <c r="B21" s="99">
        <v>30114680</v>
      </c>
      <c r="C21" s="101" t="s">
        <v>351</v>
      </c>
      <c r="D21" s="103" t="s">
        <v>340</v>
      </c>
      <c r="E21" s="103" t="s">
        <v>352</v>
      </c>
      <c r="F21" s="103" t="s">
        <v>353</v>
      </c>
      <c r="G21" s="103" t="s">
        <v>289</v>
      </c>
      <c r="H21" s="101" t="s">
        <v>354</v>
      </c>
      <c r="I21" s="192">
        <v>43326</v>
      </c>
      <c r="J21" s="101" t="s">
        <v>30</v>
      </c>
      <c r="K21" s="103"/>
      <c r="L21" s="103"/>
      <c r="M21" s="101" t="s">
        <v>182</v>
      </c>
      <c r="N21" s="101" t="s">
        <v>256</v>
      </c>
      <c r="O21" s="103" t="s">
        <v>37</v>
      </c>
      <c r="P21" s="103"/>
      <c r="Q21" s="103" t="s">
        <v>156</v>
      </c>
      <c r="R21" s="103"/>
      <c r="S21" s="192">
        <v>43284</v>
      </c>
      <c r="T21" s="103">
        <v>2067.91</v>
      </c>
      <c r="U21" s="103" t="s">
        <v>247</v>
      </c>
      <c r="V21" s="101">
        <v>1808.09</v>
      </c>
      <c r="W21" s="99"/>
      <c r="X21" s="101"/>
      <c r="Y21" s="105"/>
      <c r="Z21" s="99">
        <v>1808.09</v>
      </c>
      <c r="AA21" s="101" t="s">
        <v>39</v>
      </c>
      <c r="AB21" s="93" t="s">
        <v>316</v>
      </c>
    </row>
    <row r="22" spans="1:29" ht="15.75" customHeight="1" x14ac:dyDescent="0.2">
      <c r="A22" s="190" t="s">
        <v>355</v>
      </c>
      <c r="B22" s="99">
        <v>29988988</v>
      </c>
      <c r="C22" s="101" t="s">
        <v>356</v>
      </c>
      <c r="D22" s="103" t="s">
        <v>251</v>
      </c>
      <c r="E22" s="103" t="s">
        <v>252</v>
      </c>
      <c r="F22" s="103" t="s">
        <v>253</v>
      </c>
      <c r="G22" s="103" t="s">
        <v>254</v>
      </c>
      <c r="H22" s="101" t="s">
        <v>357</v>
      </c>
      <c r="I22" s="192" t="s">
        <v>358</v>
      </c>
      <c r="J22" s="101" t="s">
        <v>30</v>
      </c>
      <c r="K22" s="103" t="s">
        <v>31</v>
      </c>
      <c r="L22" s="103"/>
      <c r="M22" s="101" t="s">
        <v>182</v>
      </c>
      <c r="N22" s="101" t="s">
        <v>359</v>
      </c>
      <c r="O22" s="103" t="s">
        <v>37</v>
      </c>
      <c r="P22" s="103"/>
      <c r="Q22" s="103" t="s">
        <v>156</v>
      </c>
      <c r="R22" s="103"/>
      <c r="S22" s="192">
        <v>43308</v>
      </c>
      <c r="T22" s="103">
        <v>3000</v>
      </c>
      <c r="U22" s="103" t="s">
        <v>245</v>
      </c>
      <c r="V22" s="101">
        <v>3600</v>
      </c>
      <c r="W22" s="99"/>
      <c r="X22" s="101"/>
      <c r="Y22" s="105">
        <v>1800</v>
      </c>
      <c r="Z22" s="99">
        <v>1800</v>
      </c>
      <c r="AA22" s="101" t="s">
        <v>39</v>
      </c>
      <c r="AB22" s="93" t="s">
        <v>316</v>
      </c>
    </row>
    <row r="23" spans="1:29" ht="15.75" customHeight="1" x14ac:dyDescent="0.2">
      <c r="A23" s="190">
        <v>43107</v>
      </c>
      <c r="B23" s="99">
        <v>30103854</v>
      </c>
      <c r="C23" s="101" t="s">
        <v>360</v>
      </c>
      <c r="D23" s="103" t="s">
        <v>361</v>
      </c>
      <c r="E23" s="103" t="s">
        <v>361</v>
      </c>
      <c r="F23" s="103" t="s">
        <v>362</v>
      </c>
      <c r="G23" s="103" t="s">
        <v>254</v>
      </c>
      <c r="H23" s="101" t="s">
        <v>363</v>
      </c>
      <c r="I23" s="192" t="s">
        <v>364</v>
      </c>
      <c r="J23" s="101" t="s">
        <v>31</v>
      </c>
      <c r="K23" s="103" t="s">
        <v>30</v>
      </c>
      <c r="L23" s="103"/>
      <c r="M23" s="101" t="s">
        <v>37</v>
      </c>
      <c r="N23" s="101" t="s">
        <v>365</v>
      </c>
      <c r="O23" s="103" t="s">
        <v>182</v>
      </c>
      <c r="P23" s="103" t="s">
        <v>366</v>
      </c>
      <c r="Q23" s="103"/>
      <c r="R23" s="103"/>
      <c r="S23" s="192">
        <v>43308</v>
      </c>
      <c r="T23" s="103">
        <v>3000</v>
      </c>
      <c r="U23" s="103" t="s">
        <v>246</v>
      </c>
      <c r="V23" s="101">
        <v>2261.7600000000002</v>
      </c>
      <c r="W23" s="99"/>
      <c r="X23" s="101"/>
      <c r="Y23" s="105">
        <v>1130.8800000000001</v>
      </c>
      <c r="Z23" s="99">
        <v>1130.8800000000001</v>
      </c>
      <c r="AA23" s="101" t="s">
        <v>39</v>
      </c>
      <c r="AB23" s="107"/>
    </row>
    <row r="24" spans="1:29" ht="15.75" customHeight="1" x14ac:dyDescent="0.2">
      <c r="A24" s="190">
        <v>43285</v>
      </c>
      <c r="B24" s="99">
        <v>29990513</v>
      </c>
      <c r="C24" s="101" t="s">
        <v>367</v>
      </c>
      <c r="D24" s="103" t="s">
        <v>340</v>
      </c>
      <c r="E24" s="103" t="s">
        <v>368</v>
      </c>
      <c r="F24" s="103" t="s">
        <v>369</v>
      </c>
      <c r="G24" s="103" t="s">
        <v>289</v>
      </c>
      <c r="H24" s="101" t="s">
        <v>370</v>
      </c>
      <c r="I24" s="192">
        <v>43319</v>
      </c>
      <c r="J24" s="101" t="s">
        <v>31</v>
      </c>
      <c r="K24" s="103" t="s">
        <v>30</v>
      </c>
      <c r="L24" s="103"/>
      <c r="M24" s="101" t="s">
        <v>33</v>
      </c>
      <c r="N24" s="101" t="s">
        <v>371</v>
      </c>
      <c r="O24" s="103" t="s">
        <v>182</v>
      </c>
      <c r="P24" s="103" t="s">
        <v>372</v>
      </c>
      <c r="Q24" s="103"/>
      <c r="R24" s="103"/>
      <c r="S24" s="192" t="s">
        <v>373</v>
      </c>
      <c r="T24" s="103">
        <v>2014.88</v>
      </c>
      <c r="U24" s="103" t="s">
        <v>247</v>
      </c>
      <c r="V24" s="101">
        <v>1783.4</v>
      </c>
      <c r="W24" s="99"/>
      <c r="X24" s="101"/>
      <c r="Y24" s="105">
        <v>891.7</v>
      </c>
      <c r="Z24" s="99">
        <v>891.7</v>
      </c>
      <c r="AA24" s="101" t="s">
        <v>39</v>
      </c>
      <c r="AB24" s="107"/>
    </row>
    <row r="25" spans="1:29" ht="15.75" customHeight="1" x14ac:dyDescent="0.2">
      <c r="A25" s="190" t="s">
        <v>373</v>
      </c>
      <c r="B25" s="99">
        <v>30233831</v>
      </c>
      <c r="C25" s="101" t="s">
        <v>374</v>
      </c>
      <c r="D25" s="103" t="s">
        <v>251</v>
      </c>
      <c r="E25" s="103" t="s">
        <v>252</v>
      </c>
      <c r="F25" s="103" t="s">
        <v>375</v>
      </c>
      <c r="G25" s="103" t="s">
        <v>254</v>
      </c>
      <c r="H25" s="101" t="s">
        <v>376</v>
      </c>
      <c r="I25" s="192">
        <v>43346</v>
      </c>
      <c r="J25" s="101" t="s">
        <v>30</v>
      </c>
      <c r="K25" s="103" t="s">
        <v>156</v>
      </c>
      <c r="L25" s="103"/>
      <c r="M25" s="101" t="s">
        <v>184</v>
      </c>
      <c r="N25" s="101" t="s">
        <v>377</v>
      </c>
      <c r="O25" s="103" t="s">
        <v>156</v>
      </c>
      <c r="P25" s="103"/>
      <c r="Q25" s="103"/>
      <c r="R25" s="103"/>
      <c r="S25" s="192">
        <v>43354</v>
      </c>
      <c r="T25" s="103">
        <v>3000</v>
      </c>
      <c r="U25" s="103" t="s">
        <v>245</v>
      </c>
      <c r="V25" s="101">
        <v>3600</v>
      </c>
      <c r="W25" s="99"/>
      <c r="X25" s="101"/>
      <c r="Y25" s="105"/>
      <c r="Z25" s="99">
        <v>1700</v>
      </c>
      <c r="AA25" s="101" t="s">
        <v>39</v>
      </c>
      <c r="AB25" s="93" t="s">
        <v>316</v>
      </c>
    </row>
    <row r="26" spans="1:29" ht="15.75" customHeight="1" x14ac:dyDescent="0.2">
      <c r="A26" s="190" t="s">
        <v>378</v>
      </c>
      <c r="B26" s="99">
        <v>30110370</v>
      </c>
      <c r="C26" s="101" t="s">
        <v>379</v>
      </c>
      <c r="D26" s="103" t="s">
        <v>271</v>
      </c>
      <c r="E26" s="103" t="s">
        <v>380</v>
      </c>
      <c r="F26" s="103" t="s">
        <v>279</v>
      </c>
      <c r="G26" s="103" t="s">
        <v>254</v>
      </c>
      <c r="H26" s="101" t="s">
        <v>381</v>
      </c>
      <c r="I26" s="192" t="s">
        <v>382</v>
      </c>
      <c r="J26" s="101" t="s">
        <v>30</v>
      </c>
      <c r="K26" s="103"/>
      <c r="L26" s="103"/>
      <c r="M26" s="101" t="s">
        <v>182</v>
      </c>
      <c r="N26" s="101" t="s">
        <v>383</v>
      </c>
      <c r="O26" s="103"/>
      <c r="P26" s="103" t="s">
        <v>384</v>
      </c>
      <c r="Q26" s="103"/>
      <c r="R26" s="103"/>
      <c r="S26" s="192" t="s">
        <v>364</v>
      </c>
      <c r="T26" s="103">
        <v>1495</v>
      </c>
      <c r="U26" s="103" t="s">
        <v>246</v>
      </c>
      <c r="V26" s="101">
        <v>1148.06</v>
      </c>
      <c r="W26" s="99"/>
      <c r="X26" s="101"/>
      <c r="Y26" s="105"/>
      <c r="Z26" s="99">
        <v>1148.06</v>
      </c>
      <c r="AA26" s="101" t="s">
        <v>39</v>
      </c>
      <c r="AB26" s="107"/>
    </row>
    <row r="27" spans="1:29" ht="15.75" customHeight="1" x14ac:dyDescent="0.2">
      <c r="A27" s="190" t="s">
        <v>385</v>
      </c>
      <c r="B27" s="99">
        <v>30107785</v>
      </c>
      <c r="C27" s="101" t="s">
        <v>386</v>
      </c>
      <c r="D27" s="103" t="s">
        <v>318</v>
      </c>
      <c r="E27" s="103" t="s">
        <v>387</v>
      </c>
      <c r="F27" s="103" t="s">
        <v>388</v>
      </c>
      <c r="G27" s="103" t="s">
        <v>254</v>
      </c>
      <c r="H27" s="101" t="s">
        <v>389</v>
      </c>
      <c r="I27" s="192" t="s">
        <v>364</v>
      </c>
      <c r="J27" s="101" t="s">
        <v>30</v>
      </c>
      <c r="K27" s="103"/>
      <c r="L27" s="103"/>
      <c r="M27" s="101" t="s">
        <v>182</v>
      </c>
      <c r="N27" s="101" t="s">
        <v>390</v>
      </c>
      <c r="O27" s="103"/>
      <c r="P27" s="103"/>
      <c r="Q27" s="103"/>
      <c r="R27" s="103"/>
      <c r="S27" s="192">
        <v>43322</v>
      </c>
      <c r="T27" s="103">
        <v>1214.5</v>
      </c>
      <c r="U27" s="103" t="s">
        <v>245</v>
      </c>
      <c r="V27" s="101">
        <v>1457.4</v>
      </c>
      <c r="W27" s="99"/>
      <c r="X27" s="101"/>
      <c r="Y27" s="105"/>
      <c r="Z27" s="99">
        <v>1457.4</v>
      </c>
      <c r="AA27" s="101" t="s">
        <v>39</v>
      </c>
      <c r="AB27" s="107"/>
    </row>
    <row r="28" spans="1:29" ht="15.75" customHeight="1" x14ac:dyDescent="0.2">
      <c r="A28" s="190" t="s">
        <v>260</v>
      </c>
      <c r="B28" s="99">
        <v>29709286</v>
      </c>
      <c r="C28" s="101" t="s">
        <v>391</v>
      </c>
      <c r="D28" s="103" t="s">
        <v>340</v>
      </c>
      <c r="E28" s="103" t="s">
        <v>392</v>
      </c>
      <c r="F28" s="103" t="s">
        <v>393</v>
      </c>
      <c r="G28" s="103" t="s">
        <v>254</v>
      </c>
      <c r="H28" s="101" t="s">
        <v>394</v>
      </c>
      <c r="I28" s="192">
        <v>43217</v>
      </c>
      <c r="J28" s="101" t="s">
        <v>30</v>
      </c>
      <c r="K28" s="103" t="s">
        <v>156</v>
      </c>
      <c r="L28" s="103"/>
      <c r="M28" s="101" t="s">
        <v>182</v>
      </c>
      <c r="N28" s="101" t="s">
        <v>395</v>
      </c>
      <c r="O28" s="103"/>
      <c r="P28" s="103"/>
      <c r="Q28" s="103"/>
      <c r="R28" s="103"/>
      <c r="S28" s="192">
        <v>43322</v>
      </c>
      <c r="T28" s="103">
        <v>4200</v>
      </c>
      <c r="U28" s="103" t="s">
        <v>246</v>
      </c>
      <c r="V28" s="101">
        <v>3160.98</v>
      </c>
      <c r="W28" s="99"/>
      <c r="X28" s="101"/>
      <c r="Y28" s="105"/>
      <c r="Z28" s="99">
        <v>3160.98</v>
      </c>
      <c r="AA28" s="101" t="s">
        <v>39</v>
      </c>
      <c r="AB28" s="193" t="s">
        <v>396</v>
      </c>
    </row>
    <row r="29" spans="1:29" ht="15.75" customHeight="1" x14ac:dyDescent="0.2">
      <c r="A29" s="190">
        <v>43350</v>
      </c>
      <c r="B29" s="99">
        <v>30305841</v>
      </c>
      <c r="C29" s="101" t="s">
        <v>397</v>
      </c>
      <c r="D29" s="103" t="s">
        <v>318</v>
      </c>
      <c r="E29" s="103" t="s">
        <v>398</v>
      </c>
      <c r="F29" s="103" t="s">
        <v>399</v>
      </c>
      <c r="G29" s="103" t="s">
        <v>254</v>
      </c>
      <c r="H29" s="101" t="s">
        <v>400</v>
      </c>
      <c r="I29" s="192">
        <v>43374</v>
      </c>
      <c r="J29" s="101" t="s">
        <v>30</v>
      </c>
      <c r="K29" s="103"/>
      <c r="L29" s="103"/>
      <c r="M29" s="101" t="s">
        <v>184</v>
      </c>
      <c r="N29" s="101" t="s">
        <v>401</v>
      </c>
      <c r="O29" s="103"/>
      <c r="P29" s="103"/>
      <c r="Q29" s="103"/>
      <c r="R29" s="103"/>
      <c r="S29" s="192" t="s">
        <v>402</v>
      </c>
      <c r="T29" s="103">
        <v>1214.5</v>
      </c>
      <c r="U29" s="103" t="s">
        <v>245</v>
      </c>
      <c r="V29" s="101">
        <v>1457.4</v>
      </c>
      <c r="W29" s="99"/>
      <c r="X29" s="101"/>
      <c r="Y29" s="105"/>
      <c r="Z29" s="99">
        <v>1457.4</v>
      </c>
      <c r="AA29" s="101" t="s">
        <v>39</v>
      </c>
      <c r="AB29" s="107"/>
    </row>
    <row r="30" spans="1:29" ht="15.75" customHeight="1" x14ac:dyDescent="0.2">
      <c r="A30" s="190" t="s">
        <v>403</v>
      </c>
      <c r="B30" s="99">
        <v>30337649</v>
      </c>
      <c r="C30" s="101" t="s">
        <v>404</v>
      </c>
      <c r="D30" s="103" t="s">
        <v>262</v>
      </c>
      <c r="E30" s="103" t="s">
        <v>263</v>
      </c>
      <c r="F30" s="103" t="s">
        <v>264</v>
      </c>
      <c r="G30" s="103" t="s">
        <v>254</v>
      </c>
      <c r="H30" s="101" t="s">
        <v>405</v>
      </c>
      <c r="I30" s="192" t="s">
        <v>406</v>
      </c>
      <c r="J30" s="101" t="s">
        <v>30</v>
      </c>
      <c r="K30" s="103"/>
      <c r="L30" s="103"/>
      <c r="M30" s="101" t="s">
        <v>182</v>
      </c>
      <c r="N30" s="101" t="s">
        <v>407</v>
      </c>
      <c r="O30" s="103"/>
      <c r="P30" s="103"/>
      <c r="Q30" s="103"/>
      <c r="R30" s="103"/>
      <c r="S30" s="192">
        <v>43399</v>
      </c>
      <c r="T30" s="103">
        <v>1165</v>
      </c>
      <c r="U30" s="103" t="s">
        <v>245</v>
      </c>
      <c r="V30" s="101">
        <v>1398</v>
      </c>
      <c r="W30" s="99"/>
      <c r="X30" s="101"/>
      <c r="Y30" s="105"/>
      <c r="Z30" s="99">
        <v>1398</v>
      </c>
      <c r="AA30" s="101" t="s">
        <v>39</v>
      </c>
      <c r="AB30" s="107"/>
    </row>
    <row r="31" spans="1:29" ht="15.75" customHeight="1" x14ac:dyDescent="0.2">
      <c r="A31" s="190" t="s">
        <v>408</v>
      </c>
      <c r="B31" s="99">
        <v>30346968</v>
      </c>
      <c r="C31" s="101" t="s">
        <v>409</v>
      </c>
      <c r="D31" s="103" t="s">
        <v>271</v>
      </c>
      <c r="E31" s="103" t="s">
        <v>410</v>
      </c>
      <c r="F31" s="103" t="s">
        <v>411</v>
      </c>
      <c r="G31" s="103" t="s">
        <v>254</v>
      </c>
      <c r="H31" s="101" t="s">
        <v>412</v>
      </c>
      <c r="I31" s="192">
        <v>43395</v>
      </c>
      <c r="J31" s="101" t="s">
        <v>30</v>
      </c>
      <c r="K31" s="103"/>
      <c r="L31" s="103"/>
      <c r="M31" s="101" t="s">
        <v>182</v>
      </c>
      <c r="N31" s="101" t="s">
        <v>407</v>
      </c>
      <c r="O31" s="103"/>
      <c r="P31" s="103"/>
      <c r="Q31" s="103"/>
      <c r="R31" s="103"/>
      <c r="S31" s="192">
        <v>43410</v>
      </c>
      <c r="T31" s="103">
        <v>2250</v>
      </c>
      <c r="U31" s="103" t="s">
        <v>246</v>
      </c>
      <c r="V31" s="101">
        <v>1710.25</v>
      </c>
      <c r="W31" s="99"/>
      <c r="X31" s="101"/>
      <c r="Y31" s="105"/>
      <c r="Z31" s="99">
        <v>1710.25</v>
      </c>
      <c r="AA31" s="101" t="s">
        <v>39</v>
      </c>
      <c r="AB31" s="107"/>
    </row>
    <row r="32" spans="1:29" ht="15.75" customHeight="1" x14ac:dyDescent="0.2">
      <c r="A32" s="190">
        <v>43377</v>
      </c>
      <c r="B32" s="99">
        <v>30459826</v>
      </c>
      <c r="C32" s="101" t="s">
        <v>413</v>
      </c>
      <c r="D32" s="103" t="s">
        <v>414</v>
      </c>
      <c r="E32" s="103" t="s">
        <v>398</v>
      </c>
      <c r="F32" s="103" t="s">
        <v>399</v>
      </c>
      <c r="G32" s="103" t="s">
        <v>254</v>
      </c>
      <c r="H32" s="101" t="s">
        <v>415</v>
      </c>
      <c r="I32" s="192">
        <v>43416</v>
      </c>
      <c r="J32" s="101" t="s">
        <v>30</v>
      </c>
      <c r="K32" s="103"/>
      <c r="L32" s="103"/>
      <c r="M32" s="101" t="s">
        <v>184</v>
      </c>
      <c r="N32" s="101" t="s">
        <v>401</v>
      </c>
      <c r="O32" s="103"/>
      <c r="P32" s="103"/>
      <c r="Q32" s="103"/>
      <c r="R32" s="103"/>
      <c r="S32" s="192">
        <v>43399</v>
      </c>
      <c r="T32" s="103">
        <v>1214.5</v>
      </c>
      <c r="U32" s="103" t="s">
        <v>245</v>
      </c>
      <c r="V32" s="101">
        <v>1457.4</v>
      </c>
      <c r="W32" s="99"/>
      <c r="X32" s="101"/>
      <c r="Y32" s="105"/>
      <c r="Z32" s="99">
        <v>1457.4</v>
      </c>
      <c r="AA32" s="101" t="s">
        <v>39</v>
      </c>
      <c r="AB32" s="107"/>
    </row>
    <row r="33" spans="1:28" ht="15.75" customHeight="1" x14ac:dyDescent="0.2">
      <c r="A33" s="190" t="s">
        <v>416</v>
      </c>
      <c r="B33" s="99"/>
      <c r="C33" s="101" t="s">
        <v>417</v>
      </c>
      <c r="D33" s="103" t="s">
        <v>251</v>
      </c>
      <c r="E33" s="103" t="s">
        <v>418</v>
      </c>
      <c r="F33" s="103" t="s">
        <v>419</v>
      </c>
      <c r="G33" s="103" t="s">
        <v>254</v>
      </c>
      <c r="H33" s="101" t="s">
        <v>420</v>
      </c>
      <c r="I33" s="192">
        <v>43512</v>
      </c>
      <c r="J33" s="101" t="s">
        <v>30</v>
      </c>
      <c r="K33" s="103"/>
      <c r="L33" s="103"/>
      <c r="M33" s="101" t="s">
        <v>184</v>
      </c>
      <c r="N33" s="101" t="s">
        <v>298</v>
      </c>
      <c r="O33" s="103"/>
      <c r="P33" s="103"/>
      <c r="Q33" s="103"/>
      <c r="R33" s="103"/>
      <c r="S33" s="192">
        <v>43448</v>
      </c>
      <c r="T33" s="103">
        <v>1700</v>
      </c>
      <c r="U33" s="103" t="s">
        <v>245</v>
      </c>
      <c r="V33" s="101">
        <v>2040</v>
      </c>
      <c r="W33" s="99"/>
      <c r="X33" s="101"/>
      <c r="Y33" s="105"/>
      <c r="Z33" s="99">
        <v>2040</v>
      </c>
      <c r="AA33" s="101" t="s">
        <v>39</v>
      </c>
      <c r="AB33" s="107"/>
    </row>
    <row r="34" spans="1:28" ht="15.75" customHeight="1" x14ac:dyDescent="0.2">
      <c r="A34" s="190">
        <v>43539</v>
      </c>
      <c r="B34" s="99">
        <v>30922221</v>
      </c>
      <c r="C34" s="101" t="s">
        <v>421</v>
      </c>
      <c r="D34" s="103" t="s">
        <v>414</v>
      </c>
      <c r="E34" s="103" t="s">
        <v>387</v>
      </c>
      <c r="F34" s="103" t="s">
        <v>388</v>
      </c>
      <c r="G34" s="103" t="s">
        <v>254</v>
      </c>
      <c r="H34" s="101" t="s">
        <v>422</v>
      </c>
      <c r="I34" s="192">
        <v>43553</v>
      </c>
      <c r="J34" s="101" t="s">
        <v>30</v>
      </c>
      <c r="K34" s="103"/>
      <c r="L34" s="103"/>
      <c r="M34" s="101" t="s">
        <v>188</v>
      </c>
      <c r="N34" s="101" t="s">
        <v>423</v>
      </c>
      <c r="O34" s="103"/>
      <c r="P34" s="103"/>
      <c r="Q34" s="103"/>
      <c r="R34" s="103"/>
      <c r="S34" s="192">
        <v>43546</v>
      </c>
      <c r="T34" s="103">
        <v>1214.5</v>
      </c>
      <c r="U34" s="103" t="s">
        <v>245</v>
      </c>
      <c r="V34" s="101">
        <v>1457.4</v>
      </c>
      <c r="W34" s="99"/>
      <c r="X34" s="101"/>
      <c r="Y34" s="105"/>
      <c r="Z34" s="99">
        <v>1457.4</v>
      </c>
      <c r="AA34" s="101" t="s">
        <v>39</v>
      </c>
      <c r="AB34" s="107"/>
    </row>
    <row r="35" spans="1:28" ht="15.75" customHeight="1" x14ac:dyDescent="0.2">
      <c r="A35" s="194" t="s">
        <v>435</v>
      </c>
      <c r="B35" s="99"/>
      <c r="C35" s="101"/>
      <c r="D35" s="103" t="s">
        <v>429</v>
      </c>
      <c r="E35" s="103" t="s">
        <v>430</v>
      </c>
      <c r="F35" s="103" t="s">
        <v>431</v>
      </c>
      <c r="G35" s="103" t="s">
        <v>254</v>
      </c>
      <c r="H35" s="101" t="s">
        <v>432</v>
      </c>
      <c r="I35" s="195" t="s">
        <v>436</v>
      </c>
      <c r="J35" s="101" t="s">
        <v>31</v>
      </c>
      <c r="K35" s="103"/>
      <c r="L35" s="103"/>
      <c r="M35" s="101" t="s">
        <v>37</v>
      </c>
      <c r="N35" s="101" t="s">
        <v>433</v>
      </c>
      <c r="O35" s="103" t="s">
        <v>188</v>
      </c>
      <c r="P35" s="103" t="s">
        <v>434</v>
      </c>
      <c r="Q35" s="103"/>
      <c r="R35" s="103"/>
      <c r="S35" s="192">
        <v>43546</v>
      </c>
      <c r="T35" s="103">
        <v>2400</v>
      </c>
      <c r="U35" s="103" t="s">
        <v>246</v>
      </c>
      <c r="V35" s="101">
        <v>1816.4</v>
      </c>
      <c r="W35" s="99">
        <v>220</v>
      </c>
      <c r="X35" s="101"/>
      <c r="Y35" s="105">
        <v>908.2</v>
      </c>
      <c r="Z35" s="99">
        <v>908.2</v>
      </c>
      <c r="AA35" s="101" t="s">
        <v>438</v>
      </c>
      <c r="AB35" s="193" t="s">
        <v>437</v>
      </c>
    </row>
    <row r="36" spans="1:28" ht="15.75" customHeight="1" x14ac:dyDescent="0.2">
      <c r="A36" s="190">
        <v>43466</v>
      </c>
      <c r="B36" s="99">
        <v>30917121</v>
      </c>
      <c r="C36" s="101" t="s">
        <v>426</v>
      </c>
      <c r="D36" s="103" t="s">
        <v>271</v>
      </c>
      <c r="E36" s="103" t="s">
        <v>380</v>
      </c>
      <c r="F36" s="103" t="s">
        <v>279</v>
      </c>
      <c r="G36" s="103" t="s">
        <v>254</v>
      </c>
      <c r="H36" s="101" t="s">
        <v>427</v>
      </c>
      <c r="I36" s="192">
        <v>43551</v>
      </c>
      <c r="J36" s="101" t="s">
        <v>30</v>
      </c>
      <c r="K36" s="103"/>
      <c r="L36" s="103"/>
      <c r="M36" s="101" t="s">
        <v>182</v>
      </c>
      <c r="N36" s="101" t="s">
        <v>428</v>
      </c>
      <c r="O36" s="103"/>
      <c r="P36" s="103"/>
      <c r="Q36" s="103"/>
      <c r="R36" s="103"/>
      <c r="S36" s="192">
        <v>43546</v>
      </c>
      <c r="T36" s="103">
        <v>1595</v>
      </c>
      <c r="U36" s="103" t="s">
        <v>246</v>
      </c>
      <c r="V36" s="101">
        <v>1206.4100000000001</v>
      </c>
      <c r="W36" s="99"/>
      <c r="X36" s="101"/>
      <c r="Y36" s="105"/>
      <c r="Z36" s="99">
        <v>1206.4100000000001</v>
      </c>
      <c r="AA36" s="101" t="s">
        <v>39</v>
      </c>
      <c r="AB36" s="107"/>
    </row>
    <row r="37" spans="1:28" ht="15.75" customHeight="1" x14ac:dyDescent="0.2">
      <c r="A37" s="190">
        <v>43525</v>
      </c>
      <c r="B37" s="99">
        <v>30917152</v>
      </c>
      <c r="C37" s="101" t="s">
        <v>424</v>
      </c>
      <c r="D37" s="103" t="s">
        <v>271</v>
      </c>
      <c r="E37" s="103" t="s">
        <v>380</v>
      </c>
      <c r="F37" s="103" t="s">
        <v>279</v>
      </c>
      <c r="G37" s="103" t="s">
        <v>254</v>
      </c>
      <c r="H37" s="101" t="s">
        <v>425</v>
      </c>
      <c r="I37" s="192">
        <v>43551</v>
      </c>
      <c r="J37" s="101" t="s">
        <v>31</v>
      </c>
      <c r="K37" s="103" t="s">
        <v>30</v>
      </c>
      <c r="L37" s="103"/>
      <c r="M37" s="101" t="s">
        <v>37</v>
      </c>
      <c r="N37" s="101">
        <v>84840</v>
      </c>
      <c r="O37" s="103" t="s">
        <v>182</v>
      </c>
      <c r="P37" s="103" t="s">
        <v>332</v>
      </c>
      <c r="Q37" s="103" t="s">
        <v>184</v>
      </c>
      <c r="R37" s="103"/>
      <c r="S37" s="192">
        <v>43546</v>
      </c>
      <c r="T37" s="103">
        <v>1595</v>
      </c>
      <c r="U37" s="103" t="s">
        <v>246</v>
      </c>
      <c r="V37" s="101">
        <v>1206.42</v>
      </c>
      <c r="W37" s="99"/>
      <c r="X37" s="101"/>
      <c r="Y37" s="105">
        <v>603.21</v>
      </c>
      <c r="Z37" s="99">
        <v>603.21</v>
      </c>
      <c r="AA37" s="101" t="s">
        <v>39</v>
      </c>
      <c r="AB37" s="107"/>
    </row>
    <row r="38" spans="1:28" ht="15.75" customHeight="1" x14ac:dyDescent="0.2">
      <c r="A38" s="181" t="s">
        <v>327</v>
      </c>
      <c r="B38" s="182"/>
      <c r="C38" s="183"/>
      <c r="D38" s="184"/>
      <c r="E38" s="184"/>
      <c r="F38" s="184"/>
      <c r="G38" s="184"/>
      <c r="H38" s="183"/>
      <c r="I38" s="185"/>
      <c r="J38" s="183"/>
      <c r="K38" s="184"/>
      <c r="L38" s="184"/>
      <c r="M38" s="183"/>
      <c r="N38" s="183"/>
      <c r="O38" s="184"/>
      <c r="P38" s="184"/>
      <c r="Q38" s="184"/>
      <c r="R38" s="184"/>
      <c r="S38" s="185"/>
      <c r="T38" s="184"/>
      <c r="U38" s="184"/>
      <c r="V38" s="183"/>
      <c r="W38" s="182"/>
      <c r="X38" s="183"/>
      <c r="Y38" s="186"/>
      <c r="Z38" s="182">
        <f>SUM(apc[Amount of APC charged to RCUK OA fund (including VAT if charged) in £])</f>
        <v>52917.520000000004</v>
      </c>
      <c r="AA38" s="183"/>
      <c r="AB38" s="187"/>
    </row>
  </sheetData>
  <mergeCells count="5">
    <mergeCell ref="D3:G3"/>
    <mergeCell ref="T3:V3"/>
    <mergeCell ref="I1:J2"/>
    <mergeCell ref="K1:L2"/>
    <mergeCell ref="M1:N2"/>
  </mergeCells>
  <dataValidations count="2">
    <dataValidation type="decimal" operator="lessThanOrEqual" allowBlank="1" showInputMessage="1" showErrorMessage="1" errorTitle="Value must be a number" error="Value must be a number.  If unknown, leave blank." sqref="T5:T37 Y5:Z37 V5:W37">
      <formula1>9999999</formula1>
    </dataValidation>
    <dataValidation type="list" allowBlank="1" showErrorMessage="1" errorTitle="Invalid entry" error="Please select from the drop-down list" sqref="AA5:AA37">
      <formula1>"CC BY,CC BY-SA,CC BY-NC,CC BY-ND,CC BY-NC-ND,CC0,Unknown"</formula1>
    </dataValidation>
  </dataValidations>
  <pageMargins left="0.70866141732283472" right="0.70866141732283472" top="0.74803149606299213" bottom="0.74803149606299213" header="0.31496062992125984" footer="0.31496062992125984"/>
  <pageSetup paperSize="8" fitToWidth="0" orientation="landscape" cellComments="asDisplayed" r:id="rId1"/>
  <colBreaks count="2" manualBreakCount="2">
    <brk id="9" min="2" max="28" man="1"/>
    <brk id="19" min="2" max="28" man="1"/>
  </colBreaks>
  <legacyDrawing r:id="rId2"/>
  <tableParts count="1">
    <tablePart r:id="rId3"/>
  </tableParts>
  <extLst>
    <ext xmlns:x14="http://schemas.microsoft.com/office/spreadsheetml/2009/9/main" uri="{CCE6A557-97BC-4b89-ADB6-D9C93CAAB3DF}">
      <x14:dataValidations xmlns:xm="http://schemas.microsoft.com/office/excel/2006/main" count="4">
        <x14:dataValidation type="list" allowBlank="1" showErrorMessage="1" errorTitle="Invalid entry" error="Please pick a value from the drop-down list.">
          <x14:formula1>
            <xm:f>'Constrained values'!$A$2:$A$19</xm:f>
          </x14:formula1>
          <xm:sqref>G5:G37</xm:sqref>
        </x14:dataValidation>
        <x14:dataValidation type="list" allowBlank="1" showErrorMessage="1" errorTitle="Invalid entry" error="Please pick a value from the drop-down list.">
          <x14:formula1>
            <xm:f>'Constrained values'!$E$2:$E$19</xm:f>
          </x14:formula1>
          <xm:sqref>M5:M37 O5:O37 Q5:Q37</xm:sqref>
        </x14:dataValidation>
        <x14:dataValidation type="list" errorStyle="warning" allowBlank="1" showInputMessage="1" showErrorMessage="1" errorTitle="Non-standard value" error="The value you have entered is not on the list of agreements. This may affect the calculations on the &quot;Discounts, memberships, &amp; pre-payments&quot; sheet.">
          <x14:formula1>
            <xm:f>'Constrained values'!$G$2:$G$17</xm:f>
          </x14:formula1>
          <xm:sqref>X5:X37</xm:sqref>
        </x14:dataValidation>
        <x14:dataValidation type="list" allowBlank="1" showErrorMessage="1" errorTitle="Invalid entry" error="Please pick a value from the drop-down_x000a_ list.">
          <x14:formula1>
            <xm:f>'Constrained values'!$C$2:$C$6</xm:f>
          </x14:formula1>
          <xm:sqref>J5:L37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4"/>
  <sheetViews>
    <sheetView zoomScale="90" zoomScaleNormal="90" workbookViewId="0">
      <selection activeCell="B8" sqref="B8"/>
    </sheetView>
  </sheetViews>
  <sheetFormatPr defaultColWidth="20.7109375" defaultRowHeight="12.75" x14ac:dyDescent="0.2"/>
  <cols>
    <col min="1" max="1" width="20.7109375" style="45"/>
    <col min="2" max="4" width="20.7109375" style="37"/>
    <col min="5" max="10" width="20.7109375" style="39"/>
    <col min="11" max="11" width="20.7109375" style="38"/>
    <col min="12" max="16384" width="20.7109375" style="40"/>
  </cols>
  <sheetData>
    <row r="1" spans="1:12" ht="156.6" customHeight="1" thickBot="1" x14ac:dyDescent="0.25">
      <c r="A1" s="45" t="s">
        <v>199</v>
      </c>
      <c r="B1" s="51" t="s">
        <v>219</v>
      </c>
      <c r="C1" s="51" t="s">
        <v>220</v>
      </c>
      <c r="D1" s="51" t="s">
        <v>221</v>
      </c>
      <c r="E1" s="50" t="s">
        <v>213</v>
      </c>
      <c r="F1" s="38" t="s">
        <v>214</v>
      </c>
      <c r="G1" s="38" t="s">
        <v>215</v>
      </c>
      <c r="H1" s="38" t="s">
        <v>216</v>
      </c>
      <c r="I1" s="38" t="s">
        <v>208</v>
      </c>
      <c r="J1" s="38" t="s">
        <v>209</v>
      </c>
      <c r="K1" s="38" t="s">
        <v>210</v>
      </c>
    </row>
    <row r="2" spans="1:12" s="42" customFormat="1" ht="39" thickBot="1" x14ac:dyDescent="0.25">
      <c r="A2" s="44" t="s">
        <v>24</v>
      </c>
      <c r="B2" s="74" t="s">
        <v>200</v>
      </c>
      <c r="C2" s="75" t="s">
        <v>201</v>
      </c>
      <c r="D2" s="76" t="s">
        <v>202</v>
      </c>
      <c r="E2" s="44" t="s">
        <v>155</v>
      </c>
      <c r="F2" s="44" t="s">
        <v>196</v>
      </c>
      <c r="G2" s="44" t="s">
        <v>198</v>
      </c>
      <c r="H2" s="44" t="s">
        <v>197</v>
      </c>
      <c r="I2" s="44" t="s">
        <v>203</v>
      </c>
      <c r="J2" s="44" t="s">
        <v>204</v>
      </c>
      <c r="K2" s="44" t="s">
        <v>205</v>
      </c>
      <c r="L2" s="41"/>
    </row>
    <row r="3" spans="1:12" x14ac:dyDescent="0.2">
      <c r="A3" s="46" t="str">
        <f t="array" ref="A3">IFERROR(INDEX(apc[Discounts, memberships &amp; pre-payment agreements], MATCH(0,IF(ISBLANK(apc[Discounts, memberships &amp; pre-payment agreements]),1,COUNTIF($A$2:A2, apc[Discounts, memberships &amp; pre-payment agreements])), 0)),"")</f>
        <v/>
      </c>
      <c r="B3" s="77">
        <v>600</v>
      </c>
      <c r="C3" s="78">
        <v>300</v>
      </c>
      <c r="D3" s="79">
        <v>300</v>
      </c>
      <c r="E3" s="54" t="str">
        <f>IF($A3="","", COUNTIF(apc[Discounts, memberships &amp; pre-payment agreements], A3))</f>
        <v/>
      </c>
      <c r="F3" s="54" t="str">
        <f>IF($A3="","", SUMIF(apc[Discounts, memberships &amp; pre-payment agreements], $A3, apc[APC paid (£) including VAT if charged]))</f>
        <v/>
      </c>
      <c r="G3" s="54" t="str">
        <f>IF($A3="","", SUMIF(apc[Discounts, memberships &amp; pre-payment agreements], $A3, apc[Amount of APC charged to COAF grant (including VAT if charged) in £] ))</f>
        <v/>
      </c>
      <c r="H3" s="54" t="str">
        <f>IF($A3="","", SUMIF(apc[Discounts, memberships &amp; pre-payment agreements], $A3, apc[Amount of APC charged to RCUK OA fund (including VAT if charged) in £]))</f>
        <v/>
      </c>
      <c r="I3" s="55" t="str">
        <f t="shared" ref="I3" si="0">IFERROR(C3+G3, "")</f>
        <v/>
      </c>
      <c r="J3" s="55" t="str">
        <f>IFERROR(D3+H3, "")</f>
        <v/>
      </c>
      <c r="K3" s="54" t="str">
        <f>IFERROR(B3+F3,"")</f>
        <v/>
      </c>
    </row>
    <row r="4" spans="1:12" x14ac:dyDescent="0.2">
      <c r="A4" s="46" t="str">
        <f t="array" ref="A4">IFERROR(INDEX(apc[Discounts, memberships &amp; pre-payment agreements], MATCH(0,IF(ISBLANK(apc[Discounts, memberships &amp; pre-payment agreements]),1,COUNTIF($A$2:A3, apc[Discounts, memberships &amp; pre-payment agreements])), 0)),"")</f>
        <v/>
      </c>
      <c r="B4" s="47">
        <v>800</v>
      </c>
      <c r="C4" s="48">
        <v>450</v>
      </c>
      <c r="D4" s="49">
        <v>350</v>
      </c>
      <c r="E4" s="54" t="str">
        <f>IF($A4="","", COUNTIF(apc[Discounts, memberships &amp; pre-payment agreements], A4))</f>
        <v/>
      </c>
      <c r="F4" s="54" t="str">
        <f>IF($A4="","", SUMIF(apc[Discounts, memberships &amp; pre-payment agreements], $A4, apc[APC paid (£) including VAT if charged]))</f>
        <v/>
      </c>
      <c r="G4" s="54" t="str">
        <f>IF($A4="","", SUMIF(apc[Discounts, memberships &amp; pre-payment agreements], $A4, apc[Amount of APC charged to COAF grant (including VAT if charged) in £] ))</f>
        <v/>
      </c>
      <c r="H4" s="54" t="str">
        <f>IF($A4="","", SUMIF(apc[Discounts, memberships &amp; pre-payment agreements], $A4, apc[Amount of APC charged to RCUK OA fund (including VAT if charged) in £]))</f>
        <v/>
      </c>
      <c r="I4" s="55" t="str">
        <f t="shared" ref="I4:I50" si="1">IFERROR(C4+G4, "")</f>
        <v/>
      </c>
      <c r="J4" s="55" t="str">
        <f t="shared" ref="J4:J50" si="2">IFERROR(D4+H4, "")</f>
        <v/>
      </c>
      <c r="K4" s="54" t="str">
        <f t="shared" ref="K4:K50" si="3">IFERROR(B4+F4,"")</f>
        <v/>
      </c>
    </row>
    <row r="5" spans="1:12" x14ac:dyDescent="0.2">
      <c r="A5" s="46" t="str">
        <f t="array" ref="A5">IFERROR(INDEX(apc[Discounts, memberships &amp; pre-payment agreements], MATCH(0,IF(ISBLANK(apc[Discounts, memberships &amp; pre-payment agreements]),1,COUNTIF($A$2:A4, apc[Discounts, memberships &amp; pre-payment agreements])), 0)),"")</f>
        <v/>
      </c>
      <c r="B5" s="47">
        <v>1200</v>
      </c>
      <c r="C5" s="48">
        <v>100</v>
      </c>
      <c r="D5" s="49">
        <v>200</v>
      </c>
      <c r="E5" s="54" t="str">
        <f>IF($A5="","", COUNTIF(apc[Discounts, memberships &amp; pre-payment agreements], A5))</f>
        <v/>
      </c>
      <c r="F5" s="54" t="str">
        <f>IF($A5="","", SUMIF(apc[Discounts, memberships &amp; pre-payment agreements], $A5, apc[APC paid (£) including VAT if charged]))</f>
        <v/>
      </c>
      <c r="G5" s="54" t="str">
        <f>IF($A5="","", SUMIF(apc[Discounts, memberships &amp; pre-payment agreements], $A5, apc[Amount of APC charged to COAF grant (including VAT if charged) in £] ))</f>
        <v/>
      </c>
      <c r="H5" s="54" t="str">
        <f>IF($A5="","", SUMIF(apc[Discounts, memberships &amp; pre-payment agreements], $A5, apc[Amount of APC charged to RCUK OA fund (including VAT if charged) in £]))</f>
        <v/>
      </c>
      <c r="I5" s="55" t="str">
        <f t="shared" si="1"/>
        <v/>
      </c>
      <c r="J5" s="55" t="str">
        <f t="shared" si="2"/>
        <v/>
      </c>
      <c r="K5" s="54" t="str">
        <f t="shared" si="3"/>
        <v/>
      </c>
    </row>
    <row r="6" spans="1:12" x14ac:dyDescent="0.2">
      <c r="A6" s="46" t="str">
        <f t="array" ref="A6">IFERROR(INDEX(apc[Discounts, memberships &amp; pre-payment agreements], MATCH(0,IF(ISBLANK(apc[Discounts, memberships &amp; pre-payment agreements]),1,COUNTIF($A$2:A5, apc[Discounts, memberships &amp; pre-payment agreements])), 0)),"")</f>
        <v/>
      </c>
      <c r="B6" s="47"/>
      <c r="C6" s="48"/>
      <c r="D6" s="49"/>
      <c r="E6" s="54" t="str">
        <f>IF($A6="","", COUNTIF(apc[Discounts, memberships &amp; pre-payment agreements], A6))</f>
        <v/>
      </c>
      <c r="F6" s="54" t="str">
        <f>IF($A6="","", SUMIF(apc[Discounts, memberships &amp; pre-payment agreements], $A6, apc[APC paid (£) including VAT if charged]))</f>
        <v/>
      </c>
      <c r="G6" s="54" t="str">
        <f>IF($A6="","", SUMIF(apc[Discounts, memberships &amp; pre-payment agreements], $A6, apc[Amount of APC charged to COAF grant (including VAT if charged) in £] ))</f>
        <v/>
      </c>
      <c r="H6" s="54" t="str">
        <f>IF($A6="","", SUMIF(apc[Discounts, memberships &amp; pre-payment agreements], $A6, apc[Amount of APC charged to RCUK OA fund (including VAT if charged) in £]))</f>
        <v/>
      </c>
      <c r="I6" s="55" t="str">
        <f t="shared" si="1"/>
        <v/>
      </c>
      <c r="J6" s="55" t="str">
        <f t="shared" si="2"/>
        <v/>
      </c>
      <c r="K6" s="54" t="str">
        <f t="shared" si="3"/>
        <v/>
      </c>
    </row>
    <row r="7" spans="1:12" x14ac:dyDescent="0.2">
      <c r="A7" s="46" t="str">
        <f t="array" ref="A7">IFERROR(INDEX(apc[Discounts, memberships &amp; pre-payment agreements], MATCH(0,IF(ISBLANK(apc[Discounts, memberships &amp; pre-payment agreements]),1,COUNTIF($A$2:A6, apc[Discounts, memberships &amp; pre-payment agreements])), 0)),"")</f>
        <v/>
      </c>
      <c r="B7" s="47"/>
      <c r="C7" s="48"/>
      <c r="D7" s="49"/>
      <c r="E7" s="54" t="str">
        <f>IF($A7="","", COUNTIF(apc[Discounts, memberships &amp; pre-payment agreements], A7))</f>
        <v/>
      </c>
      <c r="F7" s="54" t="str">
        <f>IF($A7="","", SUMIF(apc[Discounts, memberships &amp; pre-payment agreements], $A7, apc[APC paid (£) including VAT if charged]))</f>
        <v/>
      </c>
      <c r="G7" s="54" t="str">
        <f>IF($A7="","", SUMIF(apc[Discounts, memberships &amp; pre-payment agreements], $A7, apc[Amount of APC charged to COAF grant (including VAT if charged) in £] ))</f>
        <v/>
      </c>
      <c r="H7" s="54" t="str">
        <f>IF($A7="","", SUMIF(apc[Discounts, memberships &amp; pre-payment agreements], $A7, apc[Amount of APC charged to RCUK OA fund (including VAT if charged) in £]))</f>
        <v/>
      </c>
      <c r="I7" s="55" t="str">
        <f t="shared" si="1"/>
        <v/>
      </c>
      <c r="J7" s="55" t="str">
        <f t="shared" si="2"/>
        <v/>
      </c>
      <c r="K7" s="54" t="str">
        <f t="shared" si="3"/>
        <v/>
      </c>
    </row>
    <row r="8" spans="1:12" x14ac:dyDescent="0.2">
      <c r="A8" s="46" t="str">
        <f t="array" ref="A8">IFERROR(INDEX(apc[Discounts, memberships &amp; pre-payment agreements], MATCH(0,IF(ISBLANK(apc[Discounts, memberships &amp; pre-payment agreements]),1,COUNTIF($A$2:A7, apc[Discounts, memberships &amp; pre-payment agreements])), 0)),"")</f>
        <v/>
      </c>
      <c r="B8" s="47"/>
      <c r="C8" s="48"/>
      <c r="D8" s="49"/>
      <c r="E8" s="54" t="str">
        <f>IF($A8="","", COUNTIF(apc[Discounts, memberships &amp; pre-payment agreements], A8))</f>
        <v/>
      </c>
      <c r="F8" s="54" t="str">
        <f>IF($A8="","", SUMIF(apc[Discounts, memberships &amp; pre-payment agreements], $A8, apc[APC paid (£) including VAT if charged]))</f>
        <v/>
      </c>
      <c r="G8" s="54" t="str">
        <f>IF($A8="","", SUMIF(apc[Discounts, memberships &amp; pre-payment agreements], $A8, apc[Amount of APC charged to COAF grant (including VAT if charged) in £] ))</f>
        <v/>
      </c>
      <c r="H8" s="54" t="str">
        <f>IF($A8="","", SUMIF(apc[Discounts, memberships &amp; pre-payment agreements], $A8, apc[Amount of APC charged to RCUK OA fund (including VAT if charged) in £]))</f>
        <v/>
      </c>
      <c r="I8" s="55" t="str">
        <f t="shared" si="1"/>
        <v/>
      </c>
      <c r="J8" s="55" t="str">
        <f t="shared" si="2"/>
        <v/>
      </c>
      <c r="K8" s="54" t="str">
        <f t="shared" si="3"/>
        <v/>
      </c>
    </row>
    <row r="9" spans="1:12" x14ac:dyDescent="0.2">
      <c r="A9" s="46" t="str">
        <f t="array" ref="A9">IFERROR(INDEX(apc[Discounts, memberships &amp; pre-payment agreements], MATCH(0,IF(ISBLANK(apc[Discounts, memberships &amp; pre-payment agreements]),1,COUNTIF($A$2:A8, apc[Discounts, memberships &amp; pre-payment agreements])), 0)),"")</f>
        <v/>
      </c>
      <c r="B9" s="47"/>
      <c r="C9" s="48"/>
      <c r="D9" s="49"/>
      <c r="E9" s="54" t="str">
        <f>IF($A9="","", COUNTIF(apc[Discounts, memberships &amp; pre-payment agreements], A9))</f>
        <v/>
      </c>
      <c r="F9" s="54" t="str">
        <f>IF($A9="","", SUMIF(apc[Discounts, memberships &amp; pre-payment agreements], $A9, apc[APC paid (£) including VAT if charged]))</f>
        <v/>
      </c>
      <c r="G9" s="54" t="str">
        <f>IF($A9="","", SUMIF(apc[Discounts, memberships &amp; pre-payment agreements], $A9, apc[Amount of APC charged to COAF grant (including VAT if charged) in £] ))</f>
        <v/>
      </c>
      <c r="H9" s="54" t="str">
        <f>IF($A9="","", SUMIF(apc[Discounts, memberships &amp; pre-payment agreements], $A9, apc[Amount of APC charged to RCUK OA fund (including VAT if charged) in £]))</f>
        <v/>
      </c>
      <c r="I9" s="55" t="str">
        <f t="shared" si="1"/>
        <v/>
      </c>
      <c r="J9" s="55" t="str">
        <f t="shared" si="2"/>
        <v/>
      </c>
      <c r="K9" s="54" t="str">
        <f t="shared" si="3"/>
        <v/>
      </c>
    </row>
    <row r="10" spans="1:12" x14ac:dyDescent="0.2">
      <c r="A10" s="46" t="str">
        <f t="array" ref="A10">IFERROR(INDEX(apc[Discounts, memberships &amp; pre-payment agreements], MATCH(0,IF(ISBLANK(apc[Discounts, memberships &amp; pre-payment agreements]),1,COUNTIF($A$2:A9, apc[Discounts, memberships &amp; pre-payment agreements])), 0)),"")</f>
        <v/>
      </c>
      <c r="B10" s="47"/>
      <c r="C10" s="48"/>
      <c r="D10" s="49"/>
      <c r="E10" s="54" t="str">
        <f>IF($A10="","", COUNTIF(apc[Discounts, memberships &amp; pre-payment agreements], A10))</f>
        <v/>
      </c>
      <c r="F10" s="54" t="str">
        <f>IF($A10="","", SUMIF(apc[Discounts, memberships &amp; pre-payment agreements], $A10, apc[APC paid (£) including VAT if charged]))</f>
        <v/>
      </c>
      <c r="G10" s="54" t="str">
        <f>IF($A10="","", SUMIF(apc[Discounts, memberships &amp; pre-payment agreements], $A10, apc[Amount of APC charged to COAF grant (including VAT if charged) in £] ))</f>
        <v/>
      </c>
      <c r="H10" s="54" t="str">
        <f>IF($A10="","", SUMIF(apc[Discounts, memberships &amp; pre-payment agreements], $A10, apc[Amount of APC charged to RCUK OA fund (including VAT if charged) in £]))</f>
        <v/>
      </c>
      <c r="I10" s="55" t="str">
        <f t="shared" si="1"/>
        <v/>
      </c>
      <c r="J10" s="55" t="str">
        <f t="shared" si="2"/>
        <v/>
      </c>
      <c r="K10" s="54" t="str">
        <f t="shared" si="3"/>
        <v/>
      </c>
    </row>
    <row r="11" spans="1:12" x14ac:dyDescent="0.2">
      <c r="A11" s="46" t="str">
        <f t="array" ref="A11">IFERROR(INDEX(apc[Discounts, memberships &amp; pre-payment agreements], MATCH(0,IF(ISBLANK(apc[Discounts, memberships &amp; pre-payment agreements]),1,COUNTIF($A$2:A10, apc[Discounts, memberships &amp; pre-payment agreements])), 0)),"")</f>
        <v/>
      </c>
      <c r="B11" s="47"/>
      <c r="C11" s="48"/>
      <c r="D11" s="49"/>
      <c r="E11" s="54" t="str">
        <f>IF($A11="","", COUNTIF(apc[Discounts, memberships &amp; pre-payment agreements], A11))</f>
        <v/>
      </c>
      <c r="F11" s="54" t="str">
        <f>IF($A11="","", SUMIF(apc[Discounts, memberships &amp; pre-payment agreements], $A11, apc[APC paid (£) including VAT if charged]))</f>
        <v/>
      </c>
      <c r="G11" s="54" t="str">
        <f>IF($A11="","", SUMIF(apc[Discounts, memberships &amp; pre-payment agreements], $A11, apc[Amount of APC charged to COAF grant (including VAT if charged) in £] ))</f>
        <v/>
      </c>
      <c r="H11" s="54" t="str">
        <f>IF($A11="","", SUMIF(apc[Discounts, memberships &amp; pre-payment agreements], $A11, apc[Amount of APC charged to RCUK OA fund (including VAT if charged) in £]))</f>
        <v/>
      </c>
      <c r="I11" s="55" t="str">
        <f t="shared" si="1"/>
        <v/>
      </c>
      <c r="J11" s="55" t="str">
        <f t="shared" si="2"/>
        <v/>
      </c>
      <c r="K11" s="54" t="str">
        <f t="shared" si="3"/>
        <v/>
      </c>
    </row>
    <row r="12" spans="1:12" x14ac:dyDescent="0.2">
      <c r="A12" s="46" t="str">
        <f t="array" ref="A12">IFERROR(INDEX(apc[Discounts, memberships &amp; pre-payment agreements], MATCH(0,IF(ISBLANK(apc[Discounts, memberships &amp; pre-payment agreements]),1,COUNTIF($A$2:A11, apc[Discounts, memberships &amp; pre-payment agreements])), 0)),"")</f>
        <v/>
      </c>
      <c r="B12" s="47"/>
      <c r="C12" s="48"/>
      <c r="D12" s="49"/>
      <c r="E12" s="54" t="str">
        <f>IF($A12="","", COUNTIF(apc[Discounts, memberships &amp; pre-payment agreements], A12))</f>
        <v/>
      </c>
      <c r="F12" s="54" t="str">
        <f>IF($A12="","", SUMIF(apc[Discounts, memberships &amp; pre-payment agreements], $A12, apc[APC paid (£) including VAT if charged]))</f>
        <v/>
      </c>
      <c r="G12" s="54" t="str">
        <f>IF($A12="","", SUMIF(apc[Discounts, memberships &amp; pre-payment agreements], $A12, apc[Amount of APC charged to COAF grant (including VAT if charged) in £] ))</f>
        <v/>
      </c>
      <c r="H12" s="54" t="str">
        <f>IF($A12="","", SUMIF(apc[Discounts, memberships &amp; pre-payment agreements], $A12, apc[Amount of APC charged to RCUK OA fund (including VAT if charged) in £]))</f>
        <v/>
      </c>
      <c r="I12" s="55" t="str">
        <f t="shared" si="1"/>
        <v/>
      </c>
      <c r="J12" s="55" t="str">
        <f t="shared" si="2"/>
        <v/>
      </c>
      <c r="K12" s="54" t="str">
        <f t="shared" si="3"/>
        <v/>
      </c>
    </row>
    <row r="13" spans="1:12" x14ac:dyDescent="0.2">
      <c r="A13" s="46" t="str">
        <f t="array" ref="A13">IFERROR(INDEX(apc[Discounts, memberships &amp; pre-payment agreements], MATCH(0,IF(ISBLANK(apc[Discounts, memberships &amp; pre-payment agreements]),1,COUNTIF($A$2:A12, apc[Discounts, memberships &amp; pre-payment agreements])), 0)),"")</f>
        <v/>
      </c>
      <c r="B13" s="47"/>
      <c r="C13" s="48"/>
      <c r="D13" s="49"/>
      <c r="E13" s="54" t="str">
        <f>IF($A13="","", COUNTIF(apc[Discounts, memberships &amp; pre-payment agreements], A13))</f>
        <v/>
      </c>
      <c r="F13" s="54" t="str">
        <f>IF($A13="","", SUMIF(apc[Discounts, memberships &amp; pre-payment agreements], $A13, apc[APC paid (£) including VAT if charged]))</f>
        <v/>
      </c>
      <c r="G13" s="54" t="str">
        <f>IF($A13="","", SUMIF(apc[Discounts, memberships &amp; pre-payment agreements], $A13, apc[Amount of APC charged to COAF grant (including VAT if charged) in £] ))</f>
        <v/>
      </c>
      <c r="H13" s="54" t="str">
        <f>IF($A13="","", SUMIF(apc[Discounts, memberships &amp; pre-payment agreements], $A13, apc[Amount of APC charged to RCUK OA fund (including VAT if charged) in £]))</f>
        <v/>
      </c>
      <c r="I13" s="55" t="str">
        <f t="shared" si="1"/>
        <v/>
      </c>
      <c r="J13" s="55" t="str">
        <f t="shared" si="2"/>
        <v/>
      </c>
      <c r="K13" s="54" t="str">
        <f t="shared" si="3"/>
        <v/>
      </c>
    </row>
    <row r="14" spans="1:12" x14ac:dyDescent="0.2">
      <c r="A14" s="46" t="str">
        <f t="array" ref="A14">IFERROR(INDEX(apc[Discounts, memberships &amp; pre-payment agreements], MATCH(0,IF(ISBLANK(apc[Discounts, memberships &amp; pre-payment agreements]),1,COUNTIF($A$2:A13, apc[Discounts, memberships &amp; pre-payment agreements])), 0)),"")</f>
        <v/>
      </c>
      <c r="B14" s="47"/>
      <c r="C14" s="48"/>
      <c r="D14" s="49"/>
      <c r="E14" s="54" t="str">
        <f>IF($A14="","", COUNTIF(apc[Discounts, memberships &amp; pre-payment agreements], A14))</f>
        <v/>
      </c>
      <c r="F14" s="54" t="str">
        <f>IF($A14="","", SUMIF(apc[Discounts, memberships &amp; pre-payment agreements], $A14, apc[APC paid (£) including VAT if charged]))</f>
        <v/>
      </c>
      <c r="G14" s="54" t="str">
        <f>IF($A14="","", SUMIF(apc[Discounts, memberships &amp; pre-payment agreements], $A14, apc[Amount of APC charged to COAF grant (including VAT if charged) in £] ))</f>
        <v/>
      </c>
      <c r="H14" s="54" t="str">
        <f>IF($A14="","", SUMIF(apc[Discounts, memberships &amp; pre-payment agreements], $A14, apc[Amount of APC charged to RCUK OA fund (including VAT if charged) in £]))</f>
        <v/>
      </c>
      <c r="I14" s="55" t="str">
        <f t="shared" si="1"/>
        <v/>
      </c>
      <c r="J14" s="55" t="str">
        <f t="shared" si="2"/>
        <v/>
      </c>
      <c r="K14" s="54" t="str">
        <f t="shared" si="3"/>
        <v/>
      </c>
    </row>
    <row r="15" spans="1:12" x14ac:dyDescent="0.2">
      <c r="A15" s="46" t="str">
        <f t="array" ref="A15">IFERROR(INDEX(apc[Discounts, memberships &amp; pre-payment agreements], MATCH(0,IF(ISBLANK(apc[Discounts, memberships &amp; pre-payment agreements]),1,COUNTIF($A$2:A14, apc[Discounts, memberships &amp; pre-payment agreements])), 0)),"")</f>
        <v/>
      </c>
      <c r="B15" s="47"/>
      <c r="C15" s="48"/>
      <c r="D15" s="49"/>
      <c r="E15" s="54" t="str">
        <f>IF($A15="","", COUNTIF(apc[Discounts, memberships &amp; pre-payment agreements], A15))</f>
        <v/>
      </c>
      <c r="F15" s="54" t="str">
        <f>IF($A15="","", SUMIF(apc[Discounts, memberships &amp; pre-payment agreements], $A15, apc[APC paid (£) including VAT if charged]))</f>
        <v/>
      </c>
      <c r="G15" s="54" t="str">
        <f>IF($A15="","", SUMIF(apc[Discounts, memberships &amp; pre-payment agreements], $A15, apc[Amount of APC charged to COAF grant (including VAT if charged) in £] ))</f>
        <v/>
      </c>
      <c r="H15" s="54" t="str">
        <f>IF($A15="","", SUMIF(apc[Discounts, memberships &amp; pre-payment agreements], $A15, apc[Amount of APC charged to RCUK OA fund (including VAT if charged) in £]))</f>
        <v/>
      </c>
      <c r="I15" s="55" t="str">
        <f t="shared" si="1"/>
        <v/>
      </c>
      <c r="J15" s="55" t="str">
        <f t="shared" si="2"/>
        <v/>
      </c>
      <c r="K15" s="54" t="str">
        <f t="shared" si="3"/>
        <v/>
      </c>
    </row>
    <row r="16" spans="1:12" x14ac:dyDescent="0.2">
      <c r="A16" s="46" t="str">
        <f t="array" ref="A16">IFERROR(INDEX(apc[Discounts, memberships &amp; pre-payment agreements], MATCH(0,IF(ISBLANK(apc[Discounts, memberships &amp; pre-payment agreements]),1,COUNTIF($A$2:A15, apc[Discounts, memberships &amp; pre-payment agreements])), 0)),"")</f>
        <v/>
      </c>
      <c r="B16" s="47"/>
      <c r="C16" s="48"/>
      <c r="D16" s="49"/>
      <c r="E16" s="54" t="str">
        <f>IF($A16="","", COUNTIF(apc[Discounts, memberships &amp; pre-payment agreements], A16))</f>
        <v/>
      </c>
      <c r="F16" s="54" t="str">
        <f>IF($A16="","", SUMIF(apc[Discounts, memberships &amp; pre-payment agreements], $A16, apc[APC paid (£) including VAT if charged]))</f>
        <v/>
      </c>
      <c r="G16" s="54" t="str">
        <f>IF($A16="","", SUMIF(apc[Discounts, memberships &amp; pre-payment agreements], $A16, apc[Amount of APC charged to COAF grant (including VAT if charged) in £] ))</f>
        <v/>
      </c>
      <c r="H16" s="54" t="str">
        <f>IF($A16="","", SUMIF(apc[Discounts, memberships &amp; pre-payment agreements], $A16, apc[Amount of APC charged to RCUK OA fund (including VAT if charged) in £]))</f>
        <v/>
      </c>
      <c r="I16" s="55" t="str">
        <f t="shared" si="1"/>
        <v/>
      </c>
      <c r="J16" s="55" t="str">
        <f t="shared" si="2"/>
        <v/>
      </c>
      <c r="K16" s="54" t="str">
        <f t="shared" si="3"/>
        <v/>
      </c>
    </row>
    <row r="17" spans="1:11" x14ac:dyDescent="0.2">
      <c r="A17" s="46" t="str">
        <f t="array" ref="A17">IFERROR(INDEX(apc[Discounts, memberships &amp; pre-payment agreements], MATCH(0,IF(ISBLANK(apc[Discounts, memberships &amp; pre-payment agreements]),1,COUNTIF($A$2:A16, apc[Discounts, memberships &amp; pre-payment agreements])), 0)),"")</f>
        <v/>
      </c>
      <c r="B17" s="47"/>
      <c r="C17" s="48"/>
      <c r="D17" s="49"/>
      <c r="E17" s="54" t="str">
        <f>IF($A17="","", COUNTIF(apc[Discounts, memberships &amp; pre-payment agreements], A17))</f>
        <v/>
      </c>
      <c r="F17" s="54" t="str">
        <f>IF($A17="","", SUMIF(apc[Discounts, memberships &amp; pre-payment agreements], $A17, apc[APC paid (£) including VAT if charged]))</f>
        <v/>
      </c>
      <c r="G17" s="54" t="str">
        <f>IF($A17="","", SUMIF(apc[Discounts, memberships &amp; pre-payment agreements], $A17, apc[Amount of APC charged to COAF grant (including VAT if charged) in £] ))</f>
        <v/>
      </c>
      <c r="H17" s="54" t="str">
        <f>IF($A17="","", SUMIF(apc[Discounts, memberships &amp; pre-payment agreements], $A17, apc[Amount of APC charged to RCUK OA fund (including VAT if charged) in £]))</f>
        <v/>
      </c>
      <c r="I17" s="55" t="str">
        <f t="shared" si="1"/>
        <v/>
      </c>
      <c r="J17" s="55" t="str">
        <f t="shared" si="2"/>
        <v/>
      </c>
      <c r="K17" s="54" t="str">
        <f t="shared" si="3"/>
        <v/>
      </c>
    </row>
    <row r="18" spans="1:11" x14ac:dyDescent="0.2">
      <c r="A18" s="46" t="str">
        <f t="array" ref="A18">IFERROR(INDEX(apc[Discounts, memberships &amp; pre-payment agreements], MATCH(0,IF(ISBLANK(apc[Discounts, memberships &amp; pre-payment agreements]),1,COUNTIF($A$2:A17, apc[Discounts, memberships &amp; pre-payment agreements])), 0)),"")</f>
        <v/>
      </c>
      <c r="B18" s="47"/>
      <c r="C18" s="48"/>
      <c r="D18" s="49"/>
      <c r="E18" s="54" t="str">
        <f>IF($A18="","", COUNTIF(apc[Discounts, memberships &amp; pre-payment agreements], A18))</f>
        <v/>
      </c>
      <c r="F18" s="54" t="str">
        <f>IF($A18="","", SUMIF(apc[Discounts, memberships &amp; pre-payment agreements], $A18, apc[APC paid (£) including VAT if charged]))</f>
        <v/>
      </c>
      <c r="G18" s="54" t="str">
        <f>IF($A18="","", SUMIF(apc[Discounts, memberships &amp; pre-payment agreements], $A18, apc[Amount of APC charged to COAF grant (including VAT if charged) in £] ))</f>
        <v/>
      </c>
      <c r="H18" s="54" t="str">
        <f>IF($A18="","", SUMIF(apc[Discounts, memberships &amp; pre-payment agreements], $A18, apc[Amount of APC charged to RCUK OA fund (including VAT if charged) in £]))</f>
        <v/>
      </c>
      <c r="I18" s="55" t="str">
        <f t="shared" si="1"/>
        <v/>
      </c>
      <c r="J18" s="55" t="str">
        <f t="shared" si="2"/>
        <v/>
      </c>
      <c r="K18" s="54" t="str">
        <f t="shared" si="3"/>
        <v/>
      </c>
    </row>
    <row r="19" spans="1:11" x14ac:dyDescent="0.2">
      <c r="A19" s="46" t="str">
        <f t="array" ref="A19">IFERROR(INDEX(apc[Discounts, memberships &amp; pre-payment agreements], MATCH(0,IF(ISBLANK(apc[Discounts, memberships &amp; pre-payment agreements]),1,COUNTIF($A$2:A18, apc[Discounts, memberships &amp; pre-payment agreements])), 0)),"")</f>
        <v/>
      </c>
      <c r="B19" s="47"/>
      <c r="C19" s="48"/>
      <c r="D19" s="49"/>
      <c r="E19" s="54" t="str">
        <f>IF($A19="","", COUNTIF(apc[Discounts, memberships &amp; pre-payment agreements], A19))</f>
        <v/>
      </c>
      <c r="F19" s="54" t="str">
        <f>IF($A19="","", SUMIF(apc[Discounts, memberships &amp; pre-payment agreements], $A19, apc[APC paid (£) including VAT if charged]))</f>
        <v/>
      </c>
      <c r="G19" s="54" t="str">
        <f>IF($A19="","", SUMIF(apc[Discounts, memberships &amp; pre-payment agreements], $A19, apc[Amount of APC charged to COAF grant (including VAT if charged) in £] ))</f>
        <v/>
      </c>
      <c r="H19" s="54" t="str">
        <f>IF($A19="","", SUMIF(apc[Discounts, memberships &amp; pre-payment agreements], $A19, apc[Amount of APC charged to RCUK OA fund (including VAT if charged) in £]))</f>
        <v/>
      </c>
      <c r="I19" s="55" t="str">
        <f t="shared" si="1"/>
        <v/>
      </c>
      <c r="J19" s="55" t="str">
        <f t="shared" si="2"/>
        <v/>
      </c>
      <c r="K19" s="54" t="str">
        <f t="shared" si="3"/>
        <v/>
      </c>
    </row>
    <row r="20" spans="1:11" x14ac:dyDescent="0.2">
      <c r="A20" s="46" t="str">
        <f t="array" ref="A20">IFERROR(INDEX(apc[Discounts, memberships &amp; pre-payment agreements], MATCH(0,IF(ISBLANK(apc[Discounts, memberships &amp; pre-payment agreements]),1,COUNTIF($A$2:A19, apc[Discounts, memberships &amp; pre-payment agreements])), 0)),"")</f>
        <v/>
      </c>
      <c r="B20" s="47"/>
      <c r="C20" s="48"/>
      <c r="D20" s="49"/>
      <c r="E20" s="54" t="str">
        <f>IF($A20="","", COUNTIF(apc[Discounts, memberships &amp; pre-payment agreements], A20))</f>
        <v/>
      </c>
      <c r="F20" s="54" t="str">
        <f>IF($A20="","", SUMIF(apc[Discounts, memberships &amp; pre-payment agreements], $A20, apc[APC paid (£) including VAT if charged]))</f>
        <v/>
      </c>
      <c r="G20" s="54" t="str">
        <f>IF($A20="","", SUMIF(apc[Discounts, memberships &amp; pre-payment agreements], $A20, apc[Amount of APC charged to COAF grant (including VAT if charged) in £] ))</f>
        <v/>
      </c>
      <c r="H20" s="54" t="str">
        <f>IF($A20="","", SUMIF(apc[Discounts, memberships &amp; pre-payment agreements], $A20, apc[Amount of APC charged to RCUK OA fund (including VAT if charged) in £]))</f>
        <v/>
      </c>
      <c r="I20" s="55" t="str">
        <f t="shared" si="1"/>
        <v/>
      </c>
      <c r="J20" s="55" t="str">
        <f t="shared" si="2"/>
        <v/>
      </c>
      <c r="K20" s="54" t="str">
        <f t="shared" si="3"/>
        <v/>
      </c>
    </row>
    <row r="21" spans="1:11" x14ac:dyDescent="0.2">
      <c r="A21" s="46" t="str">
        <f t="array" ref="A21">IFERROR(INDEX(apc[Discounts, memberships &amp; pre-payment agreements], MATCH(0,IF(ISBLANK(apc[Discounts, memberships &amp; pre-payment agreements]),1,COUNTIF($A$2:A20, apc[Discounts, memberships &amp; pre-payment agreements])), 0)),"")</f>
        <v/>
      </c>
      <c r="B21" s="47"/>
      <c r="C21" s="48"/>
      <c r="D21" s="49"/>
      <c r="E21" s="54" t="str">
        <f>IF($A21="","", COUNTIF(apc[Discounts, memberships &amp; pre-payment agreements], A21))</f>
        <v/>
      </c>
      <c r="F21" s="54" t="str">
        <f>IF($A21="","", SUMIF(apc[Discounts, memberships &amp; pre-payment agreements], $A21, apc[APC paid (£) including VAT if charged]))</f>
        <v/>
      </c>
      <c r="G21" s="54" t="str">
        <f>IF($A21="","", SUMIF(apc[Discounts, memberships &amp; pre-payment agreements], $A21, apc[Amount of APC charged to COAF grant (including VAT if charged) in £] ))</f>
        <v/>
      </c>
      <c r="H21" s="54" t="str">
        <f>IF($A21="","", SUMIF(apc[Discounts, memberships &amp; pre-payment agreements], $A21, apc[Amount of APC charged to RCUK OA fund (including VAT if charged) in £]))</f>
        <v/>
      </c>
      <c r="I21" s="55" t="str">
        <f t="shared" si="1"/>
        <v/>
      </c>
      <c r="J21" s="55" t="str">
        <f t="shared" si="2"/>
        <v/>
      </c>
      <c r="K21" s="54" t="str">
        <f t="shared" si="3"/>
        <v/>
      </c>
    </row>
    <row r="22" spans="1:11" x14ac:dyDescent="0.2">
      <c r="A22" s="46" t="str">
        <f t="array" ref="A22">IFERROR(INDEX(apc[Discounts, memberships &amp; pre-payment agreements], MATCH(0,IF(ISBLANK(apc[Discounts, memberships &amp; pre-payment agreements]),1,COUNTIF($A$2:A21, apc[Discounts, memberships &amp; pre-payment agreements])), 0)),"")</f>
        <v/>
      </c>
      <c r="B22" s="47"/>
      <c r="C22" s="48"/>
      <c r="D22" s="49"/>
      <c r="E22" s="54" t="str">
        <f>IF($A22="","", COUNTIF(apc[Discounts, memberships &amp; pre-payment agreements], A22))</f>
        <v/>
      </c>
      <c r="F22" s="54" t="str">
        <f>IF($A22="","", SUMIF(apc[Discounts, memberships &amp; pre-payment agreements], $A22, apc[APC paid (£) including VAT if charged]))</f>
        <v/>
      </c>
      <c r="G22" s="54" t="str">
        <f>IF($A22="","", SUMIF(apc[Discounts, memberships &amp; pre-payment agreements], $A22, apc[Amount of APC charged to COAF grant (including VAT if charged) in £] ))</f>
        <v/>
      </c>
      <c r="H22" s="54" t="str">
        <f>IF($A22="","", SUMIF(apc[Discounts, memberships &amp; pre-payment agreements], $A22, apc[Amount of APC charged to RCUK OA fund (including VAT if charged) in £]))</f>
        <v/>
      </c>
      <c r="I22" s="55" t="str">
        <f t="shared" si="1"/>
        <v/>
      </c>
      <c r="J22" s="55" t="str">
        <f t="shared" si="2"/>
        <v/>
      </c>
      <c r="K22" s="54" t="str">
        <f t="shared" si="3"/>
        <v/>
      </c>
    </row>
    <row r="23" spans="1:11" x14ac:dyDescent="0.2">
      <c r="A23" s="46" t="str">
        <f t="array" ref="A23">IFERROR(INDEX(apc[Discounts, memberships &amp; pre-payment agreements], MATCH(0,IF(ISBLANK(apc[Discounts, memberships &amp; pre-payment agreements]),1,COUNTIF($A$2:A22, apc[Discounts, memberships &amp; pre-payment agreements])), 0)),"")</f>
        <v/>
      </c>
      <c r="B23" s="47"/>
      <c r="C23" s="48"/>
      <c r="D23" s="49"/>
      <c r="E23" s="54" t="str">
        <f>IF($A23="","", COUNTIF(apc[Discounts, memberships &amp; pre-payment agreements], A23))</f>
        <v/>
      </c>
      <c r="F23" s="54" t="str">
        <f>IF($A23="","", SUMIF(apc[Discounts, memberships &amp; pre-payment agreements], $A23, apc[APC paid (£) including VAT if charged]))</f>
        <v/>
      </c>
      <c r="G23" s="54" t="str">
        <f>IF($A23="","", SUMIF(apc[Discounts, memberships &amp; pre-payment agreements], $A23, apc[Amount of APC charged to COAF grant (including VAT if charged) in £] ))</f>
        <v/>
      </c>
      <c r="H23" s="54" t="str">
        <f>IF($A23="","", SUMIF(apc[Discounts, memberships &amp; pre-payment agreements], $A23, apc[Amount of APC charged to RCUK OA fund (including VAT if charged) in £]))</f>
        <v/>
      </c>
      <c r="I23" s="55" t="str">
        <f t="shared" si="1"/>
        <v/>
      </c>
      <c r="J23" s="55" t="str">
        <f t="shared" si="2"/>
        <v/>
      </c>
      <c r="K23" s="54" t="str">
        <f t="shared" si="3"/>
        <v/>
      </c>
    </row>
    <row r="24" spans="1:11" x14ac:dyDescent="0.2">
      <c r="A24" s="46" t="str">
        <f t="array" ref="A24">IFERROR(INDEX(apc[Discounts, memberships &amp; pre-payment agreements], MATCH(0,IF(ISBLANK(apc[Discounts, memberships &amp; pre-payment agreements]),1,COUNTIF($A$2:A23, apc[Discounts, memberships &amp; pre-payment agreements])), 0)),"")</f>
        <v/>
      </c>
      <c r="B24" s="47"/>
      <c r="C24" s="48"/>
      <c r="D24" s="49"/>
      <c r="E24" s="54" t="str">
        <f>IF($A24="","", COUNTIF(apc[Discounts, memberships &amp; pre-payment agreements], A24))</f>
        <v/>
      </c>
      <c r="F24" s="54" t="str">
        <f>IF($A24="","", SUMIF(apc[Discounts, memberships &amp; pre-payment agreements], $A24, apc[APC paid (£) including VAT if charged]))</f>
        <v/>
      </c>
      <c r="G24" s="54" t="str">
        <f>IF($A24="","", SUMIF(apc[Discounts, memberships &amp; pre-payment agreements], $A24, apc[Amount of APC charged to COAF grant (including VAT if charged) in £] ))</f>
        <v/>
      </c>
      <c r="H24" s="54" t="str">
        <f>IF($A24="","", SUMIF(apc[Discounts, memberships &amp; pre-payment agreements], $A24, apc[Amount of APC charged to RCUK OA fund (including VAT if charged) in £]))</f>
        <v/>
      </c>
      <c r="I24" s="55" t="str">
        <f t="shared" si="1"/>
        <v/>
      </c>
      <c r="J24" s="55" t="str">
        <f t="shared" si="2"/>
        <v/>
      </c>
      <c r="K24" s="54" t="str">
        <f t="shared" si="3"/>
        <v/>
      </c>
    </row>
    <row r="25" spans="1:11" x14ac:dyDescent="0.2">
      <c r="A25" s="46" t="str">
        <f t="array" ref="A25">IFERROR(INDEX(apc[Discounts, memberships &amp; pre-payment agreements], MATCH(0,IF(ISBLANK(apc[Discounts, memberships &amp; pre-payment agreements]),1,COUNTIF($A$2:A24, apc[Discounts, memberships &amp; pre-payment agreements])), 0)),"")</f>
        <v/>
      </c>
      <c r="B25" s="47"/>
      <c r="C25" s="48"/>
      <c r="D25" s="49"/>
      <c r="E25" s="54" t="str">
        <f>IF($A25="","", COUNTIF(apc[Discounts, memberships &amp; pre-payment agreements], A25))</f>
        <v/>
      </c>
      <c r="F25" s="54" t="str">
        <f>IF($A25="","", SUMIF(apc[Discounts, memberships &amp; pre-payment agreements], $A25, apc[APC paid (£) including VAT if charged]))</f>
        <v/>
      </c>
      <c r="G25" s="54" t="str">
        <f>IF($A25="","", SUMIF(apc[Discounts, memberships &amp; pre-payment agreements], $A25, apc[Amount of APC charged to COAF grant (including VAT if charged) in £] ))</f>
        <v/>
      </c>
      <c r="H25" s="54" t="str">
        <f>IF($A25="","", SUMIF(apc[Discounts, memberships &amp; pre-payment agreements], $A25, apc[Amount of APC charged to RCUK OA fund (including VAT if charged) in £]))</f>
        <v/>
      </c>
      <c r="I25" s="55" t="str">
        <f t="shared" si="1"/>
        <v/>
      </c>
      <c r="J25" s="55" t="str">
        <f t="shared" si="2"/>
        <v/>
      </c>
      <c r="K25" s="54" t="str">
        <f t="shared" si="3"/>
        <v/>
      </c>
    </row>
    <row r="26" spans="1:11" x14ac:dyDescent="0.2">
      <c r="A26" s="46" t="str">
        <f t="array" ref="A26">IFERROR(INDEX(apc[Discounts, memberships &amp; pre-payment agreements], MATCH(0,IF(ISBLANK(apc[Discounts, memberships &amp; pre-payment agreements]),1,COUNTIF($A$2:A25, apc[Discounts, memberships &amp; pre-payment agreements])), 0)),"")</f>
        <v/>
      </c>
      <c r="B26" s="47"/>
      <c r="C26" s="48"/>
      <c r="D26" s="49"/>
      <c r="E26" s="54" t="str">
        <f>IF($A26="","", COUNTIF(apc[Discounts, memberships &amp; pre-payment agreements], A26))</f>
        <v/>
      </c>
      <c r="F26" s="54" t="str">
        <f>IF($A26="","", SUMIF(apc[Discounts, memberships &amp; pre-payment agreements], $A26, apc[APC paid (£) including VAT if charged]))</f>
        <v/>
      </c>
      <c r="G26" s="54" t="str">
        <f>IF($A26="","", SUMIF(apc[Discounts, memberships &amp; pre-payment agreements], $A26, apc[Amount of APC charged to COAF grant (including VAT if charged) in £] ))</f>
        <v/>
      </c>
      <c r="H26" s="54" t="str">
        <f>IF($A26="","", SUMIF(apc[Discounts, memberships &amp; pre-payment agreements], $A26, apc[Amount of APC charged to RCUK OA fund (including VAT if charged) in £]))</f>
        <v/>
      </c>
      <c r="I26" s="55" t="str">
        <f t="shared" si="1"/>
        <v/>
      </c>
      <c r="J26" s="55" t="str">
        <f t="shared" si="2"/>
        <v/>
      </c>
      <c r="K26" s="54" t="str">
        <f t="shared" si="3"/>
        <v/>
      </c>
    </row>
    <row r="27" spans="1:11" x14ac:dyDescent="0.2">
      <c r="A27" s="46" t="str">
        <f t="array" ref="A27">IFERROR(INDEX(apc[Discounts, memberships &amp; pre-payment agreements], MATCH(0,IF(ISBLANK(apc[Discounts, memberships &amp; pre-payment agreements]),1,COUNTIF($A$2:A26, apc[Discounts, memberships &amp; pre-payment agreements])), 0)),"")</f>
        <v/>
      </c>
      <c r="B27" s="47"/>
      <c r="C27" s="48"/>
      <c r="D27" s="49"/>
      <c r="E27" s="54" t="str">
        <f>IF($A27="","", COUNTIF(apc[Discounts, memberships &amp; pre-payment agreements], A27))</f>
        <v/>
      </c>
      <c r="F27" s="54" t="str">
        <f>IF($A27="","", SUMIF(apc[Discounts, memberships &amp; pre-payment agreements], $A27, apc[APC paid (£) including VAT if charged]))</f>
        <v/>
      </c>
      <c r="G27" s="54" t="str">
        <f>IF($A27="","", SUMIF(apc[Discounts, memberships &amp; pre-payment agreements], $A27, apc[Amount of APC charged to COAF grant (including VAT if charged) in £] ))</f>
        <v/>
      </c>
      <c r="H27" s="54" t="str">
        <f>IF($A27="","", SUMIF(apc[Discounts, memberships &amp; pre-payment agreements], $A27, apc[Amount of APC charged to RCUK OA fund (including VAT if charged) in £]))</f>
        <v/>
      </c>
      <c r="I27" s="55" t="str">
        <f t="shared" si="1"/>
        <v/>
      </c>
      <c r="J27" s="55" t="str">
        <f t="shared" si="2"/>
        <v/>
      </c>
      <c r="K27" s="54" t="str">
        <f t="shared" si="3"/>
        <v/>
      </c>
    </row>
    <row r="28" spans="1:11" x14ac:dyDescent="0.2">
      <c r="A28" s="46" t="str">
        <f t="array" ref="A28">IFERROR(INDEX(apc[Discounts, memberships &amp; pre-payment agreements], MATCH(0,IF(ISBLANK(apc[Discounts, memberships &amp; pre-payment agreements]),1,COUNTIF($A$2:A27, apc[Discounts, memberships &amp; pre-payment agreements])), 0)),"")</f>
        <v/>
      </c>
      <c r="B28" s="47"/>
      <c r="C28" s="48"/>
      <c r="D28" s="49"/>
      <c r="E28" s="54" t="str">
        <f>IF($A28="","", COUNTIF(apc[Discounts, memberships &amp; pre-payment agreements], A28))</f>
        <v/>
      </c>
      <c r="F28" s="54" t="str">
        <f>IF($A28="","", SUMIF(apc[Discounts, memberships &amp; pre-payment agreements], $A28, apc[APC paid (£) including VAT if charged]))</f>
        <v/>
      </c>
      <c r="G28" s="54" t="str">
        <f>IF($A28="","", SUMIF(apc[Discounts, memberships &amp; pre-payment agreements], $A28, apc[Amount of APC charged to COAF grant (including VAT if charged) in £] ))</f>
        <v/>
      </c>
      <c r="H28" s="54" t="str">
        <f>IF($A28="","", SUMIF(apc[Discounts, memberships &amp; pre-payment agreements], $A28, apc[Amount of APC charged to RCUK OA fund (including VAT if charged) in £]))</f>
        <v/>
      </c>
      <c r="I28" s="55" t="str">
        <f t="shared" si="1"/>
        <v/>
      </c>
      <c r="J28" s="55" t="str">
        <f t="shared" si="2"/>
        <v/>
      </c>
      <c r="K28" s="54" t="str">
        <f t="shared" si="3"/>
        <v/>
      </c>
    </row>
    <row r="29" spans="1:11" x14ac:dyDescent="0.2">
      <c r="A29" s="46" t="str">
        <f t="array" ref="A29">IFERROR(INDEX(apc[Discounts, memberships &amp; pre-payment agreements], MATCH(0,IF(ISBLANK(apc[Discounts, memberships &amp; pre-payment agreements]),1,COUNTIF($A$2:A28, apc[Discounts, memberships &amp; pre-payment agreements])), 0)),"")</f>
        <v/>
      </c>
      <c r="B29" s="47"/>
      <c r="C29" s="48"/>
      <c r="D29" s="49"/>
      <c r="E29" s="54" t="str">
        <f>IF($A29="","", COUNTIF(apc[Discounts, memberships &amp; pre-payment agreements], A29))</f>
        <v/>
      </c>
      <c r="F29" s="54" t="str">
        <f>IF($A29="","", SUMIF(apc[Discounts, memberships &amp; pre-payment agreements], $A29, apc[APC paid (£) including VAT if charged]))</f>
        <v/>
      </c>
      <c r="G29" s="54" t="str">
        <f>IF($A29="","", SUMIF(apc[Discounts, memberships &amp; pre-payment agreements], $A29, apc[Amount of APC charged to COAF grant (including VAT if charged) in £] ))</f>
        <v/>
      </c>
      <c r="H29" s="54" t="str">
        <f>IF($A29="","", SUMIF(apc[Discounts, memberships &amp; pre-payment agreements], $A29, apc[Amount of APC charged to RCUK OA fund (including VAT if charged) in £]))</f>
        <v/>
      </c>
      <c r="I29" s="55" t="str">
        <f t="shared" si="1"/>
        <v/>
      </c>
      <c r="J29" s="55" t="str">
        <f t="shared" si="2"/>
        <v/>
      </c>
      <c r="K29" s="54" t="str">
        <f t="shared" si="3"/>
        <v/>
      </c>
    </row>
    <row r="30" spans="1:11" x14ac:dyDescent="0.2">
      <c r="A30" s="46" t="str">
        <f t="array" ref="A30">IFERROR(INDEX(apc[Discounts, memberships &amp; pre-payment agreements], MATCH(0,IF(ISBLANK(apc[Discounts, memberships &amp; pre-payment agreements]),1,COUNTIF($A$2:A29, apc[Discounts, memberships &amp; pre-payment agreements])), 0)),"")</f>
        <v/>
      </c>
      <c r="B30" s="47"/>
      <c r="C30" s="48"/>
      <c r="D30" s="49"/>
      <c r="E30" s="54" t="str">
        <f>IF($A30="","", COUNTIF(apc[Discounts, memberships &amp; pre-payment agreements], A30))</f>
        <v/>
      </c>
      <c r="F30" s="54" t="str">
        <f>IF($A30="","", SUMIF(apc[Discounts, memberships &amp; pre-payment agreements], $A30, apc[APC paid (£) including VAT if charged]))</f>
        <v/>
      </c>
      <c r="G30" s="54" t="str">
        <f>IF($A30="","", SUMIF(apc[Discounts, memberships &amp; pre-payment agreements], $A30, apc[Amount of APC charged to COAF grant (including VAT if charged) in £] ))</f>
        <v/>
      </c>
      <c r="H30" s="54" t="str">
        <f>IF($A30="","", SUMIF(apc[Discounts, memberships &amp; pre-payment agreements], $A30, apc[Amount of APC charged to RCUK OA fund (including VAT if charged) in £]))</f>
        <v/>
      </c>
      <c r="I30" s="55" t="str">
        <f t="shared" si="1"/>
        <v/>
      </c>
      <c r="J30" s="55" t="str">
        <f t="shared" si="2"/>
        <v/>
      </c>
      <c r="K30" s="54" t="str">
        <f t="shared" si="3"/>
        <v/>
      </c>
    </row>
    <row r="31" spans="1:11" x14ac:dyDescent="0.2">
      <c r="A31" s="46" t="str">
        <f t="array" ref="A31">IFERROR(INDEX(apc[Discounts, memberships &amp; pre-payment agreements], MATCH(0,IF(ISBLANK(apc[Discounts, memberships &amp; pre-payment agreements]),1,COUNTIF($A$2:A30, apc[Discounts, memberships &amp; pre-payment agreements])), 0)),"")</f>
        <v/>
      </c>
      <c r="B31" s="47"/>
      <c r="C31" s="48"/>
      <c r="D31" s="49"/>
      <c r="E31" s="54" t="str">
        <f>IF($A31="","", COUNTIF(apc[Discounts, memberships &amp; pre-payment agreements], A31))</f>
        <v/>
      </c>
      <c r="F31" s="54" t="str">
        <f>IF($A31="","", SUMIF(apc[Discounts, memberships &amp; pre-payment agreements], $A31, apc[APC paid (£) including VAT if charged]))</f>
        <v/>
      </c>
      <c r="G31" s="54" t="str">
        <f>IF($A31="","", SUMIF(apc[Discounts, memberships &amp; pre-payment agreements], $A31, apc[Amount of APC charged to COAF grant (including VAT if charged) in £] ))</f>
        <v/>
      </c>
      <c r="H31" s="54" t="str">
        <f>IF($A31="","", SUMIF(apc[Discounts, memberships &amp; pre-payment agreements], $A31, apc[Amount of APC charged to RCUK OA fund (including VAT if charged) in £]))</f>
        <v/>
      </c>
      <c r="I31" s="55" t="str">
        <f t="shared" si="1"/>
        <v/>
      </c>
      <c r="J31" s="55" t="str">
        <f t="shared" si="2"/>
        <v/>
      </c>
      <c r="K31" s="54" t="str">
        <f t="shared" si="3"/>
        <v/>
      </c>
    </row>
    <row r="32" spans="1:11" x14ac:dyDescent="0.2">
      <c r="A32" s="46" t="str">
        <f t="array" ref="A32">IFERROR(INDEX(apc[Discounts, memberships &amp; pre-payment agreements], MATCH(0,IF(ISBLANK(apc[Discounts, memberships &amp; pre-payment agreements]),1,COUNTIF($A$2:A31, apc[Discounts, memberships &amp; pre-payment agreements])), 0)),"")</f>
        <v/>
      </c>
      <c r="B32" s="47"/>
      <c r="C32" s="48"/>
      <c r="D32" s="49"/>
      <c r="E32" s="54" t="str">
        <f>IF($A32="","", COUNTIF(apc[Discounts, memberships &amp; pre-payment agreements], A32))</f>
        <v/>
      </c>
      <c r="F32" s="54" t="str">
        <f>IF($A32="","", SUMIF(apc[Discounts, memberships &amp; pre-payment agreements], $A32, apc[APC paid (£) including VAT if charged]))</f>
        <v/>
      </c>
      <c r="G32" s="54" t="str">
        <f>IF($A32="","", SUMIF(apc[Discounts, memberships &amp; pre-payment agreements], $A32, apc[Amount of APC charged to COAF grant (including VAT if charged) in £] ))</f>
        <v/>
      </c>
      <c r="H32" s="54" t="str">
        <f>IF($A32="","", SUMIF(apc[Discounts, memberships &amp; pre-payment agreements], $A32, apc[Amount of APC charged to RCUK OA fund (including VAT if charged) in £]))</f>
        <v/>
      </c>
      <c r="I32" s="55" t="str">
        <f t="shared" si="1"/>
        <v/>
      </c>
      <c r="J32" s="55" t="str">
        <f t="shared" si="2"/>
        <v/>
      </c>
      <c r="K32" s="54" t="str">
        <f t="shared" si="3"/>
        <v/>
      </c>
    </row>
    <row r="33" spans="1:11" x14ac:dyDescent="0.2">
      <c r="A33" s="46" t="str">
        <f t="array" ref="A33">IFERROR(INDEX(apc[Discounts, memberships &amp; pre-payment agreements], MATCH(0,IF(ISBLANK(apc[Discounts, memberships &amp; pre-payment agreements]),1,COUNTIF($A$2:A32, apc[Discounts, memberships &amp; pre-payment agreements])), 0)),"")</f>
        <v/>
      </c>
      <c r="B33" s="47"/>
      <c r="C33" s="48"/>
      <c r="D33" s="49"/>
      <c r="E33" s="54" t="str">
        <f>IF($A33="","", COUNTIF(apc[Discounts, memberships &amp; pre-payment agreements], A33))</f>
        <v/>
      </c>
      <c r="F33" s="54" t="str">
        <f>IF($A33="","", SUMIF(apc[Discounts, memberships &amp; pre-payment agreements], $A33, apc[APC paid (£) including VAT if charged]))</f>
        <v/>
      </c>
      <c r="G33" s="54" t="str">
        <f>IF($A33="","", SUMIF(apc[Discounts, memberships &amp; pre-payment agreements], $A33, apc[Amount of APC charged to COAF grant (including VAT if charged) in £] ))</f>
        <v/>
      </c>
      <c r="H33" s="54" t="str">
        <f>IF($A33="","", SUMIF(apc[Discounts, memberships &amp; pre-payment agreements], $A33, apc[Amount of APC charged to RCUK OA fund (including VAT if charged) in £]))</f>
        <v/>
      </c>
      <c r="I33" s="55" t="str">
        <f t="shared" si="1"/>
        <v/>
      </c>
      <c r="J33" s="55" t="str">
        <f t="shared" si="2"/>
        <v/>
      </c>
      <c r="K33" s="54" t="str">
        <f t="shared" si="3"/>
        <v/>
      </c>
    </row>
    <row r="34" spans="1:11" x14ac:dyDescent="0.2">
      <c r="A34" s="46" t="str">
        <f t="array" ref="A34">IFERROR(INDEX(apc[Discounts, memberships &amp; pre-payment agreements], MATCH(0,IF(ISBLANK(apc[Discounts, memberships &amp; pre-payment agreements]),1,COUNTIF($A$2:A33, apc[Discounts, memberships &amp; pre-payment agreements])), 0)),"")</f>
        <v/>
      </c>
      <c r="B34" s="47"/>
      <c r="C34" s="48"/>
      <c r="D34" s="49"/>
      <c r="E34" s="54" t="str">
        <f>IF($A34="","", COUNTIF(apc[Discounts, memberships &amp; pre-payment agreements], A34))</f>
        <v/>
      </c>
      <c r="F34" s="54" t="str">
        <f>IF($A34="","", SUMIF(apc[Discounts, memberships &amp; pre-payment agreements], $A34, apc[APC paid (£) including VAT if charged]))</f>
        <v/>
      </c>
      <c r="G34" s="54" t="str">
        <f>IF($A34="","", SUMIF(apc[Discounts, memberships &amp; pre-payment agreements], $A34, apc[Amount of APC charged to COAF grant (including VAT if charged) in £] ))</f>
        <v/>
      </c>
      <c r="H34" s="54" t="str">
        <f>IF($A34="","", SUMIF(apc[Discounts, memberships &amp; pre-payment agreements], $A34, apc[Amount of APC charged to RCUK OA fund (including VAT if charged) in £]))</f>
        <v/>
      </c>
      <c r="I34" s="55" t="str">
        <f t="shared" si="1"/>
        <v/>
      </c>
      <c r="J34" s="55" t="str">
        <f t="shared" si="2"/>
        <v/>
      </c>
      <c r="K34" s="54" t="str">
        <f t="shared" si="3"/>
        <v/>
      </c>
    </row>
    <row r="35" spans="1:11" x14ac:dyDescent="0.2">
      <c r="A35" s="46" t="str">
        <f t="array" ref="A35">IFERROR(INDEX(apc[Discounts, memberships &amp; pre-payment agreements], MATCH(0,IF(ISBLANK(apc[Discounts, memberships &amp; pre-payment agreements]),1,COUNTIF($A$2:A34, apc[Discounts, memberships &amp; pre-payment agreements])), 0)),"")</f>
        <v/>
      </c>
      <c r="B35" s="47"/>
      <c r="C35" s="48"/>
      <c r="D35" s="49"/>
      <c r="E35" s="54" t="str">
        <f>IF($A35="","", COUNTIF(apc[Discounts, memberships &amp; pre-payment agreements], A35))</f>
        <v/>
      </c>
      <c r="F35" s="54" t="str">
        <f>IF($A35="","", SUMIF(apc[Discounts, memberships &amp; pre-payment agreements], $A35, apc[APC paid (£) including VAT if charged]))</f>
        <v/>
      </c>
      <c r="G35" s="54" t="str">
        <f>IF($A35="","", SUMIF(apc[Discounts, memberships &amp; pre-payment agreements], $A35, apc[Amount of APC charged to COAF grant (including VAT if charged) in £] ))</f>
        <v/>
      </c>
      <c r="H35" s="54" t="str">
        <f>IF($A35="","", SUMIF(apc[Discounts, memberships &amp; pre-payment agreements], $A35, apc[Amount of APC charged to RCUK OA fund (including VAT if charged) in £]))</f>
        <v/>
      </c>
      <c r="I35" s="55" t="str">
        <f t="shared" si="1"/>
        <v/>
      </c>
      <c r="J35" s="55" t="str">
        <f t="shared" si="2"/>
        <v/>
      </c>
      <c r="K35" s="54" t="str">
        <f t="shared" si="3"/>
        <v/>
      </c>
    </row>
    <row r="36" spans="1:11" x14ac:dyDescent="0.2">
      <c r="A36" s="46" t="str">
        <f t="array" ref="A36">IFERROR(INDEX(apc[Discounts, memberships &amp; pre-payment agreements], MATCH(0,IF(ISBLANK(apc[Discounts, memberships &amp; pre-payment agreements]),1,COUNTIF($A$2:A35, apc[Discounts, memberships &amp; pre-payment agreements])), 0)),"")</f>
        <v/>
      </c>
      <c r="B36" s="47"/>
      <c r="C36" s="48"/>
      <c r="D36" s="49"/>
      <c r="E36" s="54" t="str">
        <f>IF($A36="","", COUNTIF(apc[Discounts, memberships &amp; pre-payment agreements], A36))</f>
        <v/>
      </c>
      <c r="F36" s="54" t="str">
        <f>IF($A36="","", SUMIF(apc[Discounts, memberships &amp; pre-payment agreements], $A36, apc[APC paid (£) including VAT if charged]))</f>
        <v/>
      </c>
      <c r="G36" s="54" t="str">
        <f>IF($A36="","", SUMIF(apc[Discounts, memberships &amp; pre-payment agreements], $A36, apc[Amount of APC charged to COAF grant (including VAT if charged) in £] ))</f>
        <v/>
      </c>
      <c r="H36" s="54" t="str">
        <f>IF($A36="","", SUMIF(apc[Discounts, memberships &amp; pre-payment agreements], $A36, apc[Amount of APC charged to RCUK OA fund (including VAT if charged) in £]))</f>
        <v/>
      </c>
      <c r="I36" s="55" t="str">
        <f t="shared" si="1"/>
        <v/>
      </c>
      <c r="J36" s="55" t="str">
        <f t="shared" si="2"/>
        <v/>
      </c>
      <c r="K36" s="54" t="str">
        <f t="shared" si="3"/>
        <v/>
      </c>
    </row>
    <row r="37" spans="1:11" x14ac:dyDescent="0.2">
      <c r="A37" s="46" t="str">
        <f t="array" ref="A37">IFERROR(INDEX(apc[Discounts, memberships &amp; pre-payment agreements], MATCH(0,IF(ISBLANK(apc[Discounts, memberships &amp; pre-payment agreements]),1,COUNTIF($A$2:A36, apc[Discounts, memberships &amp; pre-payment agreements])), 0)),"")</f>
        <v/>
      </c>
      <c r="B37" s="47"/>
      <c r="C37" s="48"/>
      <c r="D37" s="49"/>
      <c r="E37" s="54" t="str">
        <f>IF($A37="","", COUNTIF(apc[Discounts, memberships &amp; pre-payment agreements], A37))</f>
        <v/>
      </c>
      <c r="F37" s="54" t="str">
        <f>IF($A37="","", SUMIF(apc[Discounts, memberships &amp; pre-payment agreements], $A37, apc[APC paid (£) including VAT if charged]))</f>
        <v/>
      </c>
      <c r="G37" s="54" t="str">
        <f>IF($A37="","", SUMIF(apc[Discounts, memberships &amp; pre-payment agreements], $A37, apc[Amount of APC charged to COAF grant (including VAT if charged) in £] ))</f>
        <v/>
      </c>
      <c r="H37" s="54" t="str">
        <f>IF($A37="","", SUMIF(apc[Discounts, memberships &amp; pre-payment agreements], $A37, apc[Amount of APC charged to RCUK OA fund (including VAT if charged) in £]))</f>
        <v/>
      </c>
      <c r="I37" s="55" t="str">
        <f t="shared" si="1"/>
        <v/>
      </c>
      <c r="J37" s="55" t="str">
        <f t="shared" si="2"/>
        <v/>
      </c>
      <c r="K37" s="54" t="str">
        <f t="shared" si="3"/>
        <v/>
      </c>
    </row>
    <row r="38" spans="1:11" x14ac:dyDescent="0.2">
      <c r="A38" s="46" t="str">
        <f t="array" ref="A38">IFERROR(INDEX(apc[Discounts, memberships &amp; pre-payment agreements], MATCH(0,IF(ISBLANK(apc[Discounts, memberships &amp; pre-payment agreements]),1,COUNTIF($A$2:A37, apc[Discounts, memberships &amp; pre-payment agreements])), 0)),"")</f>
        <v/>
      </c>
      <c r="B38" s="47"/>
      <c r="C38" s="48"/>
      <c r="D38" s="49"/>
      <c r="E38" s="54" t="str">
        <f>IF($A38="","", COUNTIF(apc[Discounts, memberships &amp; pre-payment agreements], A38))</f>
        <v/>
      </c>
      <c r="F38" s="54" t="str">
        <f>IF($A38="","", SUMIF(apc[Discounts, memberships &amp; pre-payment agreements], $A38, apc[APC paid (£) including VAT if charged]))</f>
        <v/>
      </c>
      <c r="G38" s="54" t="str">
        <f>IF($A38="","", SUMIF(apc[Discounts, memberships &amp; pre-payment agreements], $A38, apc[Amount of APC charged to COAF grant (including VAT if charged) in £] ))</f>
        <v/>
      </c>
      <c r="H38" s="54" t="str">
        <f>IF($A38="","", SUMIF(apc[Discounts, memberships &amp; pre-payment agreements], $A38, apc[Amount of APC charged to RCUK OA fund (including VAT if charged) in £]))</f>
        <v/>
      </c>
      <c r="I38" s="55" t="str">
        <f t="shared" si="1"/>
        <v/>
      </c>
      <c r="J38" s="55" t="str">
        <f t="shared" si="2"/>
        <v/>
      </c>
      <c r="K38" s="54" t="str">
        <f t="shared" si="3"/>
        <v/>
      </c>
    </row>
    <row r="39" spans="1:11" x14ac:dyDescent="0.2">
      <c r="A39" s="46" t="str">
        <f t="array" ref="A39">IFERROR(INDEX(apc[Discounts, memberships &amp; pre-payment agreements], MATCH(0,IF(ISBLANK(apc[Discounts, memberships &amp; pre-payment agreements]),1,COUNTIF($A$2:A38, apc[Discounts, memberships &amp; pre-payment agreements])), 0)),"")</f>
        <v/>
      </c>
      <c r="B39" s="47"/>
      <c r="C39" s="48"/>
      <c r="D39" s="49"/>
      <c r="E39" s="54" t="str">
        <f>IF($A39="","", COUNTIF(apc[Discounts, memberships &amp; pre-payment agreements], A39))</f>
        <v/>
      </c>
      <c r="F39" s="54" t="str">
        <f>IF($A39="","", SUMIF(apc[Discounts, memberships &amp; pre-payment agreements], $A39, apc[APC paid (£) including VAT if charged]))</f>
        <v/>
      </c>
      <c r="G39" s="54" t="str">
        <f>IF($A39="","", SUMIF(apc[Discounts, memberships &amp; pre-payment agreements], $A39, apc[Amount of APC charged to COAF grant (including VAT if charged) in £] ))</f>
        <v/>
      </c>
      <c r="H39" s="54" t="str">
        <f>IF($A39="","", SUMIF(apc[Discounts, memberships &amp; pre-payment agreements], $A39, apc[Amount of APC charged to RCUK OA fund (including VAT if charged) in £]))</f>
        <v/>
      </c>
      <c r="I39" s="55" t="str">
        <f t="shared" si="1"/>
        <v/>
      </c>
      <c r="J39" s="55" t="str">
        <f t="shared" si="2"/>
        <v/>
      </c>
      <c r="K39" s="54" t="str">
        <f t="shared" si="3"/>
        <v/>
      </c>
    </row>
    <row r="40" spans="1:11" x14ac:dyDescent="0.2">
      <c r="A40" s="46" t="str">
        <f t="array" ref="A40">IFERROR(INDEX(apc[Discounts, memberships &amp; pre-payment agreements], MATCH(0,IF(ISBLANK(apc[Discounts, memberships &amp; pre-payment agreements]),1,COUNTIF($A$2:A39, apc[Discounts, memberships &amp; pre-payment agreements])), 0)),"")</f>
        <v/>
      </c>
      <c r="B40" s="47"/>
      <c r="C40" s="48"/>
      <c r="D40" s="49"/>
      <c r="E40" s="54" t="str">
        <f>IF($A40="","", COUNTIF(apc[Discounts, memberships &amp; pre-payment agreements], A40))</f>
        <v/>
      </c>
      <c r="F40" s="54" t="str">
        <f>IF($A40="","", SUMIF(apc[Discounts, memberships &amp; pre-payment agreements], $A40, apc[APC paid (£) including VAT if charged]))</f>
        <v/>
      </c>
      <c r="G40" s="54" t="str">
        <f>IF($A40="","", SUMIF(apc[Discounts, memberships &amp; pre-payment agreements], $A40, apc[Amount of APC charged to COAF grant (including VAT if charged) in £] ))</f>
        <v/>
      </c>
      <c r="H40" s="54" t="str">
        <f>IF($A40="","", SUMIF(apc[Discounts, memberships &amp; pre-payment agreements], $A40, apc[Amount of APC charged to RCUK OA fund (including VAT if charged) in £]))</f>
        <v/>
      </c>
      <c r="I40" s="55" t="str">
        <f t="shared" si="1"/>
        <v/>
      </c>
      <c r="J40" s="55" t="str">
        <f t="shared" si="2"/>
        <v/>
      </c>
      <c r="K40" s="54" t="str">
        <f t="shared" si="3"/>
        <v/>
      </c>
    </row>
    <row r="41" spans="1:11" x14ac:dyDescent="0.2">
      <c r="A41" s="46" t="str">
        <f t="array" ref="A41">IFERROR(INDEX(apc[Discounts, memberships &amp; pre-payment agreements], MATCH(0,IF(ISBLANK(apc[Discounts, memberships &amp; pre-payment agreements]),1,COUNTIF($A$2:A40, apc[Discounts, memberships &amp; pre-payment agreements])), 0)),"")</f>
        <v/>
      </c>
      <c r="B41" s="47"/>
      <c r="C41" s="48"/>
      <c r="D41" s="49"/>
      <c r="E41" s="54" t="str">
        <f>IF($A41="","", COUNTIF(apc[Discounts, memberships &amp; pre-payment agreements], A41))</f>
        <v/>
      </c>
      <c r="F41" s="54" t="str">
        <f>IF($A41="","", SUMIF(apc[Discounts, memberships &amp; pre-payment agreements], $A41, apc[APC paid (£) including VAT if charged]))</f>
        <v/>
      </c>
      <c r="G41" s="54" t="str">
        <f>IF($A41="","", SUMIF(apc[Discounts, memberships &amp; pre-payment agreements], $A41, apc[Amount of APC charged to COAF grant (including VAT if charged) in £] ))</f>
        <v/>
      </c>
      <c r="H41" s="54" t="str">
        <f>IF($A41="","", SUMIF(apc[Discounts, memberships &amp; pre-payment agreements], $A41, apc[Amount of APC charged to RCUK OA fund (including VAT if charged) in £]))</f>
        <v/>
      </c>
      <c r="I41" s="55" t="str">
        <f t="shared" si="1"/>
        <v/>
      </c>
      <c r="J41" s="55" t="str">
        <f t="shared" si="2"/>
        <v/>
      </c>
      <c r="K41" s="54" t="str">
        <f t="shared" si="3"/>
        <v/>
      </c>
    </row>
    <row r="42" spans="1:11" x14ac:dyDescent="0.2">
      <c r="A42" s="46" t="str">
        <f t="array" ref="A42">IFERROR(INDEX(apc[Discounts, memberships &amp; pre-payment agreements], MATCH(0,IF(ISBLANK(apc[Discounts, memberships &amp; pre-payment agreements]),1,COUNTIF($A$2:A41, apc[Discounts, memberships &amp; pre-payment agreements])), 0)),"")</f>
        <v/>
      </c>
      <c r="B42" s="47"/>
      <c r="C42" s="48"/>
      <c r="D42" s="49"/>
      <c r="E42" s="54" t="str">
        <f>IF($A42="","", COUNTIF(apc[Discounts, memberships &amp; pre-payment agreements], A42))</f>
        <v/>
      </c>
      <c r="F42" s="54" t="str">
        <f>IF($A42="","", SUMIF(apc[Discounts, memberships &amp; pre-payment agreements], $A42, apc[APC paid (£) including VAT if charged]))</f>
        <v/>
      </c>
      <c r="G42" s="54" t="str">
        <f>IF($A42="","", SUMIF(apc[Discounts, memberships &amp; pre-payment agreements], $A42, apc[Amount of APC charged to COAF grant (including VAT if charged) in £] ))</f>
        <v/>
      </c>
      <c r="H42" s="54" t="str">
        <f>IF($A42="","", SUMIF(apc[Discounts, memberships &amp; pre-payment agreements], $A42, apc[Amount of APC charged to RCUK OA fund (including VAT if charged) in £]))</f>
        <v/>
      </c>
      <c r="I42" s="55" t="str">
        <f t="shared" si="1"/>
        <v/>
      </c>
      <c r="J42" s="55" t="str">
        <f t="shared" si="2"/>
        <v/>
      </c>
      <c r="K42" s="54" t="str">
        <f t="shared" si="3"/>
        <v/>
      </c>
    </row>
    <row r="43" spans="1:11" x14ac:dyDescent="0.2">
      <c r="A43" s="46" t="str">
        <f t="array" ref="A43">IFERROR(INDEX(apc[Discounts, memberships &amp; pre-payment agreements], MATCH(0,IF(ISBLANK(apc[Discounts, memberships &amp; pre-payment agreements]),1,COUNTIF($A$2:A42, apc[Discounts, memberships &amp; pre-payment agreements])), 0)),"")</f>
        <v/>
      </c>
      <c r="B43" s="47"/>
      <c r="C43" s="48"/>
      <c r="D43" s="49"/>
      <c r="E43" s="54" t="str">
        <f>IF($A43="","", COUNTIF(apc[Discounts, memberships &amp; pre-payment agreements], A43))</f>
        <v/>
      </c>
      <c r="F43" s="54" t="str">
        <f>IF($A43="","", SUMIF(apc[Discounts, memberships &amp; pre-payment agreements], $A43, apc[APC paid (£) including VAT if charged]))</f>
        <v/>
      </c>
      <c r="G43" s="54" t="str">
        <f>IF($A43="","", SUMIF(apc[Discounts, memberships &amp; pre-payment agreements], $A43, apc[Amount of APC charged to COAF grant (including VAT if charged) in £] ))</f>
        <v/>
      </c>
      <c r="H43" s="54" t="str">
        <f>IF($A43="","", SUMIF(apc[Discounts, memberships &amp; pre-payment agreements], $A43, apc[Amount of APC charged to RCUK OA fund (including VAT if charged) in £]))</f>
        <v/>
      </c>
      <c r="I43" s="55" t="str">
        <f t="shared" si="1"/>
        <v/>
      </c>
      <c r="J43" s="55" t="str">
        <f t="shared" si="2"/>
        <v/>
      </c>
      <c r="K43" s="54" t="str">
        <f t="shared" si="3"/>
        <v/>
      </c>
    </row>
    <row r="44" spans="1:11" x14ac:dyDescent="0.2">
      <c r="A44" s="46" t="str">
        <f t="array" ref="A44">IFERROR(INDEX(apc[Discounts, memberships &amp; pre-payment agreements], MATCH(0,IF(ISBLANK(apc[Discounts, memberships &amp; pre-payment agreements]),1,COUNTIF($A$2:A43, apc[Discounts, memberships &amp; pre-payment agreements])), 0)),"")</f>
        <v/>
      </c>
      <c r="B44" s="47"/>
      <c r="C44" s="48"/>
      <c r="D44" s="49"/>
      <c r="E44" s="54" t="str">
        <f>IF($A44="","", COUNTIF(apc[Discounts, memberships &amp; pre-payment agreements], A44))</f>
        <v/>
      </c>
      <c r="F44" s="54" t="str">
        <f>IF($A44="","", SUMIF(apc[Discounts, memberships &amp; pre-payment agreements], $A44, apc[APC paid (£) including VAT if charged]))</f>
        <v/>
      </c>
      <c r="G44" s="54" t="str">
        <f>IF($A44="","", SUMIF(apc[Discounts, memberships &amp; pre-payment agreements], $A44, apc[Amount of APC charged to COAF grant (including VAT if charged) in £] ))</f>
        <v/>
      </c>
      <c r="H44" s="54" t="str">
        <f>IF($A44="","", SUMIF(apc[Discounts, memberships &amp; pre-payment agreements], $A44, apc[Amount of APC charged to RCUK OA fund (including VAT if charged) in £]))</f>
        <v/>
      </c>
      <c r="I44" s="55" t="str">
        <f t="shared" si="1"/>
        <v/>
      </c>
      <c r="J44" s="55" t="str">
        <f t="shared" si="2"/>
        <v/>
      </c>
      <c r="K44" s="54" t="str">
        <f t="shared" si="3"/>
        <v/>
      </c>
    </row>
    <row r="45" spans="1:11" x14ac:dyDescent="0.2">
      <c r="A45" s="46" t="str">
        <f t="array" ref="A45">IFERROR(INDEX(apc[Discounts, memberships &amp; pre-payment agreements], MATCH(0,IF(ISBLANK(apc[Discounts, memberships &amp; pre-payment agreements]),1,COUNTIF($A$2:A44, apc[Discounts, memberships &amp; pre-payment agreements])), 0)),"")</f>
        <v/>
      </c>
      <c r="B45" s="47"/>
      <c r="C45" s="48"/>
      <c r="D45" s="49"/>
      <c r="E45" s="54" t="str">
        <f>IF($A45="","", COUNTIF(apc[Discounts, memberships &amp; pre-payment agreements], A45))</f>
        <v/>
      </c>
      <c r="F45" s="54" t="str">
        <f>IF($A45="","", SUMIF(apc[Discounts, memberships &amp; pre-payment agreements], $A45, apc[APC paid (£) including VAT if charged]))</f>
        <v/>
      </c>
      <c r="G45" s="54" t="str">
        <f>IF($A45="","", SUMIF(apc[Discounts, memberships &amp; pre-payment agreements], $A45, apc[Amount of APC charged to COAF grant (including VAT if charged) in £] ))</f>
        <v/>
      </c>
      <c r="H45" s="54" t="str">
        <f>IF($A45="","", SUMIF(apc[Discounts, memberships &amp; pre-payment agreements], $A45, apc[Amount of APC charged to RCUK OA fund (including VAT if charged) in £]))</f>
        <v/>
      </c>
      <c r="I45" s="55" t="str">
        <f t="shared" si="1"/>
        <v/>
      </c>
      <c r="J45" s="55" t="str">
        <f t="shared" si="2"/>
        <v/>
      </c>
      <c r="K45" s="54" t="str">
        <f t="shared" si="3"/>
        <v/>
      </c>
    </row>
    <row r="46" spans="1:11" x14ac:dyDescent="0.2">
      <c r="A46" s="46" t="str">
        <f t="array" ref="A46">IFERROR(INDEX(apc[Discounts, memberships &amp; pre-payment agreements], MATCH(0,IF(ISBLANK(apc[Discounts, memberships &amp; pre-payment agreements]),1,COUNTIF($A$2:A45, apc[Discounts, memberships &amp; pre-payment agreements])), 0)),"")</f>
        <v/>
      </c>
      <c r="B46" s="47"/>
      <c r="C46" s="48"/>
      <c r="D46" s="49"/>
      <c r="E46" s="54" t="str">
        <f>IF($A46="","", COUNTIF(apc[Discounts, memberships &amp; pre-payment agreements], A46))</f>
        <v/>
      </c>
      <c r="F46" s="54" t="str">
        <f>IF($A46="","", SUMIF(apc[Discounts, memberships &amp; pre-payment agreements], $A46, apc[APC paid (£) including VAT if charged]))</f>
        <v/>
      </c>
      <c r="G46" s="54" t="str">
        <f>IF($A46="","", SUMIF(apc[Discounts, memberships &amp; pre-payment agreements], $A46, apc[Amount of APC charged to COAF grant (including VAT if charged) in £] ))</f>
        <v/>
      </c>
      <c r="H46" s="54" t="str">
        <f>IF($A46="","", SUMIF(apc[Discounts, memberships &amp; pre-payment agreements], $A46, apc[Amount of APC charged to RCUK OA fund (including VAT if charged) in £]))</f>
        <v/>
      </c>
      <c r="I46" s="55" t="str">
        <f t="shared" si="1"/>
        <v/>
      </c>
      <c r="J46" s="55" t="str">
        <f t="shared" si="2"/>
        <v/>
      </c>
      <c r="K46" s="54" t="str">
        <f t="shared" si="3"/>
        <v/>
      </c>
    </row>
    <row r="47" spans="1:11" x14ac:dyDescent="0.2">
      <c r="A47" s="46" t="str">
        <f t="array" ref="A47">IFERROR(INDEX(apc[Discounts, memberships &amp; pre-payment agreements], MATCH(0,IF(ISBLANK(apc[Discounts, memberships &amp; pre-payment agreements]),1,COUNTIF($A$2:A46, apc[Discounts, memberships &amp; pre-payment agreements])), 0)),"")</f>
        <v/>
      </c>
      <c r="B47" s="47"/>
      <c r="C47" s="48"/>
      <c r="D47" s="49"/>
      <c r="E47" s="54" t="str">
        <f>IF($A47="","", COUNTIF(apc[Discounts, memberships &amp; pre-payment agreements], A47))</f>
        <v/>
      </c>
      <c r="F47" s="54" t="str">
        <f>IF($A47="","", SUMIF(apc[Discounts, memberships &amp; pre-payment agreements], $A47, apc[APC paid (£) including VAT if charged]))</f>
        <v/>
      </c>
      <c r="G47" s="54" t="str">
        <f>IF($A47="","", SUMIF(apc[Discounts, memberships &amp; pre-payment agreements], $A47, apc[Amount of APC charged to COAF grant (including VAT if charged) in £] ))</f>
        <v/>
      </c>
      <c r="H47" s="54" t="str">
        <f>IF($A47="","", SUMIF(apc[Discounts, memberships &amp; pre-payment agreements], $A47, apc[Amount of APC charged to RCUK OA fund (including VAT if charged) in £]))</f>
        <v/>
      </c>
      <c r="I47" s="55" t="str">
        <f t="shared" si="1"/>
        <v/>
      </c>
      <c r="J47" s="55" t="str">
        <f t="shared" si="2"/>
        <v/>
      </c>
      <c r="K47" s="54" t="str">
        <f t="shared" si="3"/>
        <v/>
      </c>
    </row>
    <row r="48" spans="1:11" x14ac:dyDescent="0.2">
      <c r="A48" s="46" t="str">
        <f t="array" ref="A48">IFERROR(INDEX(apc[Discounts, memberships &amp; pre-payment agreements], MATCH(0,IF(ISBLANK(apc[Discounts, memberships &amp; pre-payment agreements]),1,COUNTIF($A$2:A47, apc[Discounts, memberships &amp; pre-payment agreements])), 0)),"")</f>
        <v/>
      </c>
      <c r="B48" s="47"/>
      <c r="C48" s="48"/>
      <c r="D48" s="49"/>
      <c r="E48" s="54" t="str">
        <f>IF($A48="","", COUNTIF(apc[Discounts, memberships &amp; pre-payment agreements], A48))</f>
        <v/>
      </c>
      <c r="F48" s="54" t="str">
        <f>IF($A48="","", SUMIF(apc[Discounts, memberships &amp; pre-payment agreements], $A48, apc[APC paid (£) including VAT if charged]))</f>
        <v/>
      </c>
      <c r="G48" s="54" t="str">
        <f>IF($A48="","", SUMIF(apc[Discounts, memberships &amp; pre-payment agreements], $A48, apc[Amount of APC charged to COAF grant (including VAT if charged) in £] ))</f>
        <v/>
      </c>
      <c r="H48" s="54" t="str">
        <f>IF($A48="","", SUMIF(apc[Discounts, memberships &amp; pre-payment agreements], $A48, apc[Amount of APC charged to RCUK OA fund (including VAT if charged) in £]))</f>
        <v/>
      </c>
      <c r="I48" s="55" t="str">
        <f t="shared" si="1"/>
        <v/>
      </c>
      <c r="J48" s="55" t="str">
        <f t="shared" si="2"/>
        <v/>
      </c>
      <c r="K48" s="54" t="str">
        <f t="shared" si="3"/>
        <v/>
      </c>
    </row>
    <row r="49" spans="1:11" x14ac:dyDescent="0.2">
      <c r="A49" s="46" t="str">
        <f t="array" ref="A49">IFERROR(INDEX(apc[Discounts, memberships &amp; pre-payment agreements], MATCH(0,IF(ISBLANK(apc[Discounts, memberships &amp; pre-payment agreements]),1,COUNTIF($A$2:A48, apc[Discounts, memberships &amp; pre-payment agreements])), 0)),"")</f>
        <v/>
      </c>
      <c r="B49" s="47"/>
      <c r="C49" s="48"/>
      <c r="D49" s="49"/>
      <c r="E49" s="54" t="str">
        <f>IF($A49="","", COUNTIF(apc[Discounts, memberships &amp; pre-payment agreements], A49))</f>
        <v/>
      </c>
      <c r="F49" s="54" t="str">
        <f>IF($A49="","", SUMIF(apc[Discounts, memberships &amp; pre-payment agreements], $A49, apc[APC paid (£) including VAT if charged]))</f>
        <v/>
      </c>
      <c r="G49" s="54" t="str">
        <f>IF($A49="","", SUMIF(apc[Discounts, memberships &amp; pre-payment agreements], $A49, apc[Amount of APC charged to COAF grant (including VAT if charged) in £] ))</f>
        <v/>
      </c>
      <c r="H49" s="54" t="str">
        <f>IF($A49="","", SUMIF(apc[Discounts, memberships &amp; pre-payment agreements], $A49, apc[Amount of APC charged to RCUK OA fund (including VAT if charged) in £]))</f>
        <v/>
      </c>
      <c r="I49" s="55" t="str">
        <f t="shared" si="1"/>
        <v/>
      </c>
      <c r="J49" s="55" t="str">
        <f t="shared" si="2"/>
        <v/>
      </c>
      <c r="K49" s="54" t="str">
        <f t="shared" si="3"/>
        <v/>
      </c>
    </row>
    <row r="50" spans="1:11" ht="13.5" thickBot="1" x14ac:dyDescent="0.25">
      <c r="A50" s="46" t="str">
        <f t="array" ref="A50">IFERROR(INDEX(apc[Discounts, memberships &amp; pre-payment agreements], MATCH(0,IF(ISBLANK(apc[Discounts, memberships &amp; pre-payment agreements]),1,COUNTIF($A$2:A49, apc[Discounts, memberships &amp; pre-payment agreements])), 0)),"")</f>
        <v/>
      </c>
      <c r="B50" s="80"/>
      <c r="C50" s="81"/>
      <c r="D50" s="82"/>
      <c r="E50" s="54" t="str">
        <f>IF($A50="","", COUNTIF(apc[Discounts, memberships &amp; pre-payment agreements], A50))</f>
        <v/>
      </c>
      <c r="F50" s="54" t="str">
        <f>IF($A50="","", SUMIF(apc[Discounts, memberships &amp; pre-payment agreements], $A50, apc[APC paid (£) including VAT if charged]))</f>
        <v/>
      </c>
      <c r="G50" s="54" t="str">
        <f>IF($A50="","", SUMIF(apc[Discounts, memberships &amp; pre-payment agreements], $A50, apc[Amount of APC charged to COAF grant (including VAT if charged) in £] ))</f>
        <v/>
      </c>
      <c r="H50" s="54" t="str">
        <f>IF($A50="","", SUMIF(apc[Discounts, memberships &amp; pre-payment agreements], $A50, apc[Amount of APC charged to RCUK OA fund (including VAT if charged) in £]))</f>
        <v/>
      </c>
      <c r="I50" s="55" t="str">
        <f t="shared" si="1"/>
        <v/>
      </c>
      <c r="J50" s="55" t="str">
        <f t="shared" si="2"/>
        <v/>
      </c>
      <c r="K50" s="54" t="str">
        <f t="shared" si="3"/>
        <v/>
      </c>
    </row>
    <row r="51" spans="1:11" x14ac:dyDescent="0.2">
      <c r="A51" s="46"/>
    </row>
    <row r="52" spans="1:11" x14ac:dyDescent="0.2">
      <c r="A52" s="46"/>
    </row>
    <row r="53" spans="1:11" x14ac:dyDescent="0.2">
      <c r="A53" s="46"/>
    </row>
    <row r="54" spans="1:11" x14ac:dyDescent="0.2">
      <c r="A54" s="46"/>
    </row>
    <row r="55" spans="1:11" x14ac:dyDescent="0.2">
      <c r="A55" s="46"/>
    </row>
    <row r="56" spans="1:11" x14ac:dyDescent="0.2">
      <c r="A56" s="46"/>
    </row>
    <row r="57" spans="1:11" x14ac:dyDescent="0.2">
      <c r="A57" s="46"/>
    </row>
    <row r="58" spans="1:11" x14ac:dyDescent="0.2">
      <c r="A58" s="46"/>
    </row>
    <row r="59" spans="1:11" x14ac:dyDescent="0.2">
      <c r="A59" s="46"/>
    </row>
    <row r="60" spans="1:11" x14ac:dyDescent="0.2">
      <c r="A60" s="46"/>
    </row>
    <row r="61" spans="1:11" x14ac:dyDescent="0.2">
      <c r="A61" s="46"/>
    </row>
    <row r="62" spans="1:11" x14ac:dyDescent="0.2">
      <c r="A62" s="46"/>
    </row>
    <row r="63" spans="1:11" x14ac:dyDescent="0.2">
      <c r="A63" s="46"/>
    </row>
    <row r="64" spans="1:11" x14ac:dyDescent="0.2">
      <c r="A64" s="46"/>
    </row>
    <row r="65" spans="1:1" x14ac:dyDescent="0.2">
      <c r="A65" s="46"/>
    </row>
    <row r="66" spans="1:1" x14ac:dyDescent="0.2">
      <c r="A66" s="46"/>
    </row>
    <row r="67" spans="1:1" x14ac:dyDescent="0.2">
      <c r="A67" s="46"/>
    </row>
    <row r="68" spans="1:1" x14ac:dyDescent="0.2">
      <c r="A68" s="46"/>
    </row>
    <row r="69" spans="1:1" x14ac:dyDescent="0.2">
      <c r="A69" s="46"/>
    </row>
    <row r="70" spans="1:1" x14ac:dyDescent="0.2">
      <c r="A70" s="46"/>
    </row>
    <row r="71" spans="1:1" x14ac:dyDescent="0.2">
      <c r="A71" s="46"/>
    </row>
    <row r="72" spans="1:1" x14ac:dyDescent="0.2">
      <c r="A72" s="46"/>
    </row>
    <row r="73" spans="1:1" x14ac:dyDescent="0.2">
      <c r="A73" s="46"/>
    </row>
    <row r="74" spans="1:1" x14ac:dyDescent="0.2">
      <c r="A74" s="46"/>
    </row>
    <row r="75" spans="1:1" x14ac:dyDescent="0.2">
      <c r="A75" s="46"/>
    </row>
    <row r="76" spans="1:1" x14ac:dyDescent="0.2">
      <c r="A76" s="46"/>
    </row>
    <row r="77" spans="1:1" x14ac:dyDescent="0.2">
      <c r="A77" s="46"/>
    </row>
    <row r="78" spans="1:1" x14ac:dyDescent="0.2">
      <c r="A78" s="46"/>
    </row>
    <row r="79" spans="1:1" x14ac:dyDescent="0.2">
      <c r="A79" s="46"/>
    </row>
    <row r="80" spans="1:1" x14ac:dyDescent="0.2">
      <c r="A80" s="46"/>
    </row>
    <row r="81" spans="1:1" x14ac:dyDescent="0.2">
      <c r="A81" s="46"/>
    </row>
    <row r="82" spans="1:1" x14ac:dyDescent="0.2">
      <c r="A82" s="46"/>
    </row>
    <row r="83" spans="1:1" x14ac:dyDescent="0.2">
      <c r="A83" s="46"/>
    </row>
    <row r="84" spans="1:1" x14ac:dyDescent="0.2">
      <c r="A84" s="46"/>
    </row>
    <row r="85" spans="1:1" x14ac:dyDescent="0.2">
      <c r="A85" s="46"/>
    </row>
    <row r="86" spans="1:1" x14ac:dyDescent="0.2">
      <c r="A86" s="46"/>
    </row>
    <row r="87" spans="1:1" x14ac:dyDescent="0.2">
      <c r="A87" s="46"/>
    </row>
    <row r="88" spans="1:1" x14ac:dyDescent="0.2">
      <c r="A88" s="46"/>
    </row>
    <row r="89" spans="1:1" x14ac:dyDescent="0.2">
      <c r="A89" s="46"/>
    </row>
    <row r="90" spans="1:1" x14ac:dyDescent="0.2">
      <c r="A90" s="46"/>
    </row>
    <row r="91" spans="1:1" x14ac:dyDescent="0.2">
      <c r="A91" s="46"/>
    </row>
    <row r="92" spans="1:1" x14ac:dyDescent="0.2">
      <c r="A92" s="46"/>
    </row>
    <row r="93" spans="1:1" x14ac:dyDescent="0.2">
      <c r="A93" s="46"/>
    </row>
    <row r="94" spans="1:1" x14ac:dyDescent="0.2">
      <c r="A94" s="46"/>
    </row>
    <row r="95" spans="1:1" x14ac:dyDescent="0.2">
      <c r="A95" s="46"/>
    </row>
    <row r="96" spans="1:1" x14ac:dyDescent="0.2">
      <c r="A96" s="46"/>
    </row>
    <row r="97" spans="1:1" x14ac:dyDescent="0.2">
      <c r="A97" s="46"/>
    </row>
    <row r="98" spans="1:1" x14ac:dyDescent="0.2">
      <c r="A98" s="46"/>
    </row>
    <row r="99" spans="1:1" x14ac:dyDescent="0.2">
      <c r="A99" s="46"/>
    </row>
    <row r="100" spans="1:1" x14ac:dyDescent="0.2">
      <c r="A100" s="46"/>
    </row>
    <row r="101" spans="1:1" x14ac:dyDescent="0.2">
      <c r="A101" s="46"/>
    </row>
    <row r="102" spans="1:1" x14ac:dyDescent="0.2">
      <c r="A102" s="46"/>
    </row>
    <row r="103" spans="1:1" x14ac:dyDescent="0.2">
      <c r="A103" s="46"/>
    </row>
    <row r="104" spans="1:1" x14ac:dyDescent="0.2">
      <c r="A104" s="46"/>
    </row>
    <row r="105" spans="1:1" x14ac:dyDescent="0.2">
      <c r="A105" s="46"/>
    </row>
    <row r="106" spans="1:1" x14ac:dyDescent="0.2">
      <c r="A106" s="46"/>
    </row>
    <row r="107" spans="1:1" x14ac:dyDescent="0.2">
      <c r="A107" s="46"/>
    </row>
    <row r="108" spans="1:1" x14ac:dyDescent="0.2">
      <c r="A108" s="46"/>
    </row>
    <row r="109" spans="1:1" x14ac:dyDescent="0.2">
      <c r="A109" s="46"/>
    </row>
    <row r="110" spans="1:1" x14ac:dyDescent="0.2">
      <c r="A110" s="46"/>
    </row>
    <row r="111" spans="1:1" x14ac:dyDescent="0.2">
      <c r="A111" s="46"/>
    </row>
    <row r="112" spans="1:1" x14ac:dyDescent="0.2">
      <c r="A112" s="46"/>
    </row>
    <row r="113" spans="1:1" x14ac:dyDescent="0.2">
      <c r="A113" s="46"/>
    </row>
    <row r="114" spans="1:1" x14ac:dyDescent="0.2">
      <c r="A114" s="46"/>
    </row>
    <row r="115" spans="1:1" x14ac:dyDescent="0.2">
      <c r="A115" s="46"/>
    </row>
    <row r="116" spans="1:1" x14ac:dyDescent="0.2">
      <c r="A116" s="46"/>
    </row>
    <row r="117" spans="1:1" x14ac:dyDescent="0.2">
      <c r="A117" s="46"/>
    </row>
    <row r="118" spans="1:1" x14ac:dyDescent="0.2">
      <c r="A118" s="46"/>
    </row>
    <row r="119" spans="1:1" x14ac:dyDescent="0.2">
      <c r="A119" s="46"/>
    </row>
    <row r="120" spans="1:1" x14ac:dyDescent="0.2">
      <c r="A120" s="46"/>
    </row>
    <row r="121" spans="1:1" x14ac:dyDescent="0.2">
      <c r="A121" s="46"/>
    </row>
    <row r="122" spans="1:1" x14ac:dyDescent="0.2">
      <c r="A122" s="46"/>
    </row>
    <row r="123" spans="1:1" x14ac:dyDescent="0.2">
      <c r="A123" s="46"/>
    </row>
    <row r="124" spans="1:1" x14ac:dyDescent="0.2">
      <c r="A124" s="46"/>
    </row>
    <row r="125" spans="1:1" x14ac:dyDescent="0.2">
      <c r="A125" s="46"/>
    </row>
    <row r="126" spans="1:1" x14ac:dyDescent="0.2">
      <c r="A126" s="46"/>
    </row>
    <row r="127" spans="1:1" x14ac:dyDescent="0.2">
      <c r="A127" s="46"/>
    </row>
    <row r="128" spans="1:1" x14ac:dyDescent="0.2">
      <c r="A128" s="46"/>
    </row>
    <row r="129" spans="1:1" x14ac:dyDescent="0.2">
      <c r="A129" s="46"/>
    </row>
    <row r="130" spans="1:1" x14ac:dyDescent="0.2">
      <c r="A130" s="46"/>
    </row>
    <row r="131" spans="1:1" x14ac:dyDescent="0.2">
      <c r="A131" s="46"/>
    </row>
    <row r="132" spans="1:1" x14ac:dyDescent="0.2">
      <c r="A132" s="46"/>
    </row>
    <row r="133" spans="1:1" x14ac:dyDescent="0.2">
      <c r="A133" s="46"/>
    </row>
    <row r="134" spans="1:1" x14ac:dyDescent="0.2">
      <c r="A134" s="46"/>
    </row>
    <row r="135" spans="1:1" x14ac:dyDescent="0.2">
      <c r="A135" s="46"/>
    </row>
    <row r="136" spans="1:1" x14ac:dyDescent="0.2">
      <c r="A136" s="46"/>
    </row>
    <row r="137" spans="1:1" x14ac:dyDescent="0.2">
      <c r="A137" s="46"/>
    </row>
    <row r="138" spans="1:1" x14ac:dyDescent="0.2">
      <c r="A138" s="46"/>
    </row>
    <row r="139" spans="1:1" x14ac:dyDescent="0.2">
      <c r="A139" s="46"/>
    </row>
    <row r="140" spans="1:1" x14ac:dyDescent="0.2">
      <c r="A140" s="46"/>
    </row>
    <row r="141" spans="1:1" x14ac:dyDescent="0.2">
      <c r="A141" s="46"/>
    </row>
    <row r="142" spans="1:1" x14ac:dyDescent="0.2">
      <c r="A142" s="46"/>
    </row>
    <row r="143" spans="1:1" x14ac:dyDescent="0.2">
      <c r="A143" s="46"/>
    </row>
    <row r="144" spans="1:1" x14ac:dyDescent="0.2">
      <c r="A144" s="46"/>
    </row>
    <row r="145" spans="1:1" x14ac:dyDescent="0.2">
      <c r="A145" s="46"/>
    </row>
    <row r="146" spans="1:1" x14ac:dyDescent="0.2">
      <c r="A146" s="46"/>
    </row>
    <row r="147" spans="1:1" x14ac:dyDescent="0.2">
      <c r="A147" s="46"/>
    </row>
    <row r="148" spans="1:1" x14ac:dyDescent="0.2">
      <c r="A148" s="46"/>
    </row>
    <row r="149" spans="1:1" x14ac:dyDescent="0.2">
      <c r="A149" s="46"/>
    </row>
    <row r="150" spans="1:1" x14ac:dyDescent="0.2">
      <c r="A150" s="46"/>
    </row>
    <row r="151" spans="1:1" x14ac:dyDescent="0.2">
      <c r="A151" s="46"/>
    </row>
    <row r="152" spans="1:1" x14ac:dyDescent="0.2">
      <c r="A152" s="46"/>
    </row>
    <row r="153" spans="1:1" x14ac:dyDescent="0.2">
      <c r="A153" s="46"/>
    </row>
    <row r="154" spans="1:1" x14ac:dyDescent="0.2">
      <c r="A154" s="46"/>
    </row>
    <row r="155" spans="1:1" x14ac:dyDescent="0.2">
      <c r="A155" s="46"/>
    </row>
    <row r="156" spans="1:1" x14ac:dyDescent="0.2">
      <c r="A156" s="46"/>
    </row>
    <row r="157" spans="1:1" x14ac:dyDescent="0.2">
      <c r="A157" s="46"/>
    </row>
    <row r="158" spans="1:1" x14ac:dyDescent="0.2">
      <c r="A158" s="46"/>
    </row>
    <row r="159" spans="1:1" x14ac:dyDescent="0.2">
      <c r="A159" s="46"/>
    </row>
    <row r="160" spans="1:1" x14ac:dyDescent="0.2">
      <c r="A160" s="46"/>
    </row>
    <row r="161" spans="1:1" x14ac:dyDescent="0.2">
      <c r="A161" s="46"/>
    </row>
    <row r="162" spans="1:1" x14ac:dyDescent="0.2">
      <c r="A162" s="46"/>
    </row>
    <row r="163" spans="1:1" x14ac:dyDescent="0.2">
      <c r="A163" s="46"/>
    </row>
    <row r="164" spans="1:1" x14ac:dyDescent="0.2">
      <c r="A164" s="46"/>
    </row>
    <row r="165" spans="1:1" x14ac:dyDescent="0.2">
      <c r="A165" s="46"/>
    </row>
    <row r="166" spans="1:1" x14ac:dyDescent="0.2">
      <c r="A166" s="46"/>
    </row>
    <row r="167" spans="1:1" x14ac:dyDescent="0.2">
      <c r="A167" s="46"/>
    </row>
    <row r="168" spans="1:1" x14ac:dyDescent="0.2">
      <c r="A168" s="46"/>
    </row>
    <row r="169" spans="1:1" x14ac:dyDescent="0.2">
      <c r="A169" s="46"/>
    </row>
    <row r="170" spans="1:1" x14ac:dyDescent="0.2">
      <c r="A170" s="46"/>
    </row>
    <row r="171" spans="1:1" x14ac:dyDescent="0.2">
      <c r="A171" s="46"/>
    </row>
    <row r="172" spans="1:1" x14ac:dyDescent="0.2">
      <c r="A172" s="46"/>
    </row>
    <row r="173" spans="1:1" x14ac:dyDescent="0.2">
      <c r="A173" s="46"/>
    </row>
    <row r="174" spans="1:1" x14ac:dyDescent="0.2">
      <c r="A174" s="46"/>
    </row>
  </sheetData>
  <sheetProtection sheet="1" objects="1" scenarios="1" formatCells="0" formatColumns="0" formatRows="0" insertColumns="0" insertRows="0" insertHyperlinks="0" deleteColumns="0" deleteRows="0" sort="0" autoFilter="0" pivotTables="0"/>
  <pageMargins left="0.7" right="0.7" top="0.75" bottom="0.75"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56"/>
  <sheetViews>
    <sheetView zoomScale="70" zoomScaleNormal="70" workbookViewId="0">
      <selection activeCell="I29" sqref="I29"/>
    </sheetView>
  </sheetViews>
  <sheetFormatPr defaultColWidth="9.140625" defaultRowHeight="15" x14ac:dyDescent="0.25"/>
  <cols>
    <col min="1" max="1" width="4.42578125" style="108" customWidth="1"/>
    <col min="2" max="2" width="57.140625" style="108" customWidth="1"/>
    <col min="3" max="6" width="18.85546875" style="108" customWidth="1"/>
    <col min="7" max="7" width="14.85546875" style="108" customWidth="1"/>
    <col min="8" max="8" width="19.140625" style="108" customWidth="1"/>
    <col min="9" max="9" width="40.7109375" style="108" customWidth="1"/>
    <col min="10" max="10" width="19.85546875" style="108" customWidth="1"/>
    <col min="11" max="16384" width="9.140625" style="108"/>
  </cols>
  <sheetData>
    <row r="1" spans="1:8" x14ac:dyDescent="0.25">
      <c r="A1" s="111"/>
      <c r="B1" s="160"/>
      <c r="C1" s="111"/>
      <c r="D1" s="111"/>
      <c r="E1" s="119"/>
      <c r="F1" s="158"/>
      <c r="G1" s="111"/>
      <c r="H1" s="111"/>
    </row>
    <row r="2" spans="1:8" x14ac:dyDescent="0.25">
      <c r="A2" s="111"/>
      <c r="B2" s="160"/>
      <c r="C2" s="111"/>
      <c r="D2" s="111"/>
      <c r="E2" s="119"/>
      <c r="F2" s="158"/>
      <c r="G2" s="111"/>
      <c r="H2" s="111"/>
    </row>
    <row r="3" spans="1:8" x14ac:dyDescent="0.25">
      <c r="A3" s="111"/>
      <c r="B3" s="160"/>
      <c r="C3" s="111"/>
      <c r="D3" s="111"/>
      <c r="E3" s="119"/>
      <c r="F3" s="158"/>
      <c r="G3" s="111"/>
      <c r="H3" s="111"/>
    </row>
    <row r="4" spans="1:8" x14ac:dyDescent="0.25">
      <c r="A4" s="111"/>
      <c r="B4" s="160"/>
      <c r="C4" s="111"/>
      <c r="D4" s="111"/>
      <c r="E4" s="119"/>
      <c r="F4" s="158"/>
      <c r="G4" s="111"/>
      <c r="H4" s="111"/>
    </row>
    <row r="5" spans="1:8" x14ac:dyDescent="0.25">
      <c r="A5" s="111"/>
      <c r="B5" s="160"/>
      <c r="C5" s="111"/>
      <c r="D5" s="111"/>
      <c r="E5" s="119"/>
      <c r="F5" s="158"/>
      <c r="G5" s="111"/>
      <c r="H5" s="111"/>
    </row>
    <row r="6" spans="1:8" x14ac:dyDescent="0.25">
      <c r="A6" s="111"/>
      <c r="B6" s="160"/>
      <c r="C6" s="111"/>
      <c r="D6" s="111"/>
      <c r="E6" s="119"/>
      <c r="F6" s="158"/>
      <c r="G6" s="111"/>
      <c r="H6" s="111"/>
    </row>
    <row r="7" spans="1:8" ht="14.25" customHeight="1" x14ac:dyDescent="0.25">
      <c r="A7" s="111"/>
      <c r="B7" s="160"/>
      <c r="C7" s="111"/>
      <c r="D7" s="111"/>
      <c r="E7" s="119"/>
      <c r="F7" s="158"/>
      <c r="G7" s="111"/>
      <c r="H7" s="111"/>
    </row>
    <row r="8" spans="1:8" ht="14.25" customHeight="1" x14ac:dyDescent="0.25">
      <c r="A8" s="111"/>
      <c r="B8" s="160"/>
      <c r="C8" s="111"/>
      <c r="D8" s="111"/>
      <c r="E8" s="119"/>
      <c r="F8" s="158"/>
      <c r="G8" s="111"/>
      <c r="H8" s="111"/>
    </row>
    <row r="9" spans="1:8" x14ac:dyDescent="0.25">
      <c r="A9" s="111"/>
      <c r="B9" s="160"/>
      <c r="C9" s="111"/>
      <c r="D9" s="111"/>
      <c r="E9" s="119"/>
      <c r="F9" s="158"/>
      <c r="G9" s="111"/>
      <c r="H9" s="111"/>
    </row>
    <row r="10" spans="1:8" ht="15.75" customHeight="1" x14ac:dyDescent="0.3">
      <c r="A10" s="231" t="s">
        <v>238</v>
      </c>
      <c r="B10" s="231"/>
      <c r="C10" s="231"/>
      <c r="D10" s="231"/>
      <c r="E10" s="231"/>
      <c r="F10" s="231"/>
      <c r="G10" s="231"/>
      <c r="H10" s="111"/>
    </row>
    <row r="11" spans="1:8" ht="15.75" x14ac:dyDescent="0.25">
      <c r="A11" s="115" t="s">
        <v>95</v>
      </c>
      <c r="B11" s="155" t="s">
        <v>61</v>
      </c>
      <c r="C11" s="159" t="s">
        <v>62</v>
      </c>
      <c r="D11" s="111"/>
      <c r="E11" s="111"/>
      <c r="F11" s="158"/>
      <c r="G11" s="111"/>
      <c r="H11" s="111"/>
    </row>
    <row r="12" spans="1:8" ht="15.75" x14ac:dyDescent="0.25">
      <c r="A12" s="115"/>
      <c r="B12" s="133" t="s">
        <v>63</v>
      </c>
      <c r="C12" s="157">
        <v>33</v>
      </c>
      <c r="D12" s="111"/>
      <c r="E12" s="111"/>
      <c r="F12" s="111"/>
      <c r="G12" s="111"/>
      <c r="H12" s="111"/>
    </row>
    <row r="13" spans="1:8" ht="15.75" x14ac:dyDescent="0.25">
      <c r="A13" s="115"/>
      <c r="B13" s="133" t="s">
        <v>64</v>
      </c>
      <c r="C13" s="157">
        <v>33</v>
      </c>
      <c r="D13" s="111"/>
      <c r="E13" s="111"/>
      <c r="F13" s="111"/>
      <c r="G13" s="111"/>
      <c r="H13" s="111"/>
    </row>
    <row r="14" spans="1:8" ht="15.75" x14ac:dyDescent="0.25">
      <c r="A14" s="115"/>
      <c r="B14" s="133" t="s">
        <v>65</v>
      </c>
      <c r="C14" s="157"/>
      <c r="D14" s="111"/>
      <c r="E14" s="111"/>
      <c r="F14" s="111"/>
      <c r="G14" s="111"/>
      <c r="H14" s="111"/>
    </row>
    <row r="15" spans="1:8" ht="15.75" x14ac:dyDescent="0.25">
      <c r="A15" s="115"/>
      <c r="B15" s="156" t="s">
        <v>66</v>
      </c>
      <c r="C15" s="149">
        <f>(C13+C14)/C12</f>
        <v>1</v>
      </c>
      <c r="D15" s="111"/>
      <c r="E15" s="111"/>
      <c r="F15" s="111"/>
      <c r="G15" s="111"/>
      <c r="H15" s="111"/>
    </row>
    <row r="16" spans="1:8" ht="6" customHeight="1" x14ac:dyDescent="0.25">
      <c r="A16" s="115"/>
      <c r="B16" s="119"/>
      <c r="C16" s="147"/>
      <c r="D16" s="111"/>
      <c r="E16" s="111"/>
      <c r="F16" s="111"/>
      <c r="G16" s="111"/>
      <c r="H16" s="111"/>
    </row>
    <row r="17" spans="1:11" ht="15.75" x14ac:dyDescent="0.25">
      <c r="A17" s="115" t="s">
        <v>96</v>
      </c>
      <c r="B17" s="155" t="s">
        <v>67</v>
      </c>
      <c r="C17" s="154" t="s">
        <v>68</v>
      </c>
      <c r="D17" s="111"/>
      <c r="E17" s="111"/>
      <c r="F17" s="111"/>
      <c r="G17" s="111"/>
      <c r="H17" s="111"/>
    </row>
    <row r="18" spans="1:11" ht="15.75" x14ac:dyDescent="0.25">
      <c r="A18" s="115"/>
      <c r="B18" s="153" t="s">
        <v>69</v>
      </c>
      <c r="C18" s="152"/>
      <c r="D18" s="111"/>
      <c r="E18" s="111"/>
      <c r="F18" s="111"/>
      <c r="G18" s="111"/>
      <c r="H18" s="111"/>
    </row>
    <row r="19" spans="1:11" ht="15.75" x14ac:dyDescent="0.25">
      <c r="A19" s="115"/>
      <c r="B19" s="153" t="s">
        <v>70</v>
      </c>
      <c r="C19" s="152"/>
      <c r="D19" s="111"/>
      <c r="E19" s="111"/>
      <c r="F19" s="111"/>
      <c r="G19" s="111"/>
      <c r="H19" s="111"/>
      <c r="I19" s="151"/>
      <c r="J19" s="110"/>
    </row>
    <row r="20" spans="1:11" ht="15.75" x14ac:dyDescent="0.25">
      <c r="A20" s="115"/>
      <c r="B20" s="150" t="s">
        <v>71</v>
      </c>
      <c r="C20" s="149">
        <f>C18+C19</f>
        <v>0</v>
      </c>
      <c r="D20" s="111"/>
      <c r="E20" s="111"/>
      <c r="F20" s="111"/>
      <c r="G20" s="111"/>
      <c r="H20" s="111"/>
      <c r="J20" s="118"/>
      <c r="K20" s="148"/>
    </row>
    <row r="21" spans="1:11" ht="5.25" customHeight="1" x14ac:dyDescent="0.25">
      <c r="A21" s="115"/>
      <c r="B21" s="142"/>
      <c r="C21" s="147"/>
      <c r="D21" s="111"/>
      <c r="E21" s="111"/>
      <c r="F21" s="111"/>
      <c r="G21" s="111"/>
      <c r="H21" s="111"/>
      <c r="J21" s="118"/>
      <c r="K21" s="109"/>
    </row>
    <row r="22" spans="1:11" ht="15.75" x14ac:dyDescent="0.25">
      <c r="A22" s="115" t="s">
        <v>97</v>
      </c>
      <c r="B22" s="146" t="s">
        <v>89</v>
      </c>
      <c r="C22" s="145"/>
      <c r="D22" s="144"/>
      <c r="E22" s="144"/>
      <c r="F22" s="144"/>
      <c r="G22" s="139"/>
      <c r="H22" s="111"/>
      <c r="J22" s="118"/>
      <c r="K22" s="109"/>
    </row>
    <row r="23" spans="1:11" ht="26.25" x14ac:dyDescent="0.25">
      <c r="A23" s="115"/>
      <c r="B23" s="143" t="s">
        <v>243</v>
      </c>
      <c r="C23" s="232"/>
      <c r="D23" s="232"/>
      <c r="E23" s="232"/>
      <c r="F23" s="232"/>
      <c r="G23" s="233"/>
      <c r="H23" s="111"/>
      <c r="J23" s="118"/>
      <c r="K23" s="109"/>
    </row>
    <row r="24" spans="1:11" ht="5.25" customHeight="1" x14ac:dyDescent="0.25">
      <c r="A24" s="115"/>
      <c r="B24" s="111"/>
      <c r="C24" s="111"/>
      <c r="D24" s="111"/>
      <c r="E24" s="111"/>
      <c r="F24" s="111"/>
      <c r="G24" s="111"/>
      <c r="H24" s="111"/>
      <c r="J24" s="118"/>
      <c r="K24" s="109"/>
    </row>
    <row r="25" spans="1:11" ht="18.75" customHeight="1" x14ac:dyDescent="0.3">
      <c r="A25" s="234" t="s">
        <v>121</v>
      </c>
      <c r="B25" s="234"/>
      <c r="C25" s="234"/>
      <c r="D25" s="234"/>
      <c r="E25" s="234"/>
      <c r="F25" s="234"/>
      <c r="G25" s="234"/>
      <c r="H25" s="111"/>
      <c r="J25" s="118"/>
      <c r="K25" s="109"/>
    </row>
    <row r="26" spans="1:11" ht="9" customHeight="1" x14ac:dyDescent="0.25">
      <c r="A26" s="115"/>
      <c r="B26" s="142"/>
      <c r="C26" s="111"/>
      <c r="D26" s="111"/>
      <c r="E26" s="111"/>
      <c r="F26" s="111"/>
      <c r="G26" s="111"/>
      <c r="H26" s="111"/>
      <c r="J26" s="118"/>
      <c r="K26" s="109"/>
    </row>
    <row r="27" spans="1:11" ht="45" customHeight="1" x14ac:dyDescent="0.25">
      <c r="A27" s="115" t="s">
        <v>98</v>
      </c>
      <c r="B27" s="163" t="s">
        <v>72</v>
      </c>
      <c r="C27" s="164" t="s">
        <v>73</v>
      </c>
      <c r="D27" s="165" t="s">
        <v>74</v>
      </c>
      <c r="E27" s="164" t="s">
        <v>75</v>
      </c>
      <c r="F27" s="164" t="s">
        <v>76</v>
      </c>
      <c r="G27" s="166" t="s">
        <v>77</v>
      </c>
      <c r="H27" s="111"/>
      <c r="J27" s="118"/>
      <c r="K27" s="109"/>
    </row>
    <row r="28" spans="1:11" ht="18.75" customHeight="1" x14ac:dyDescent="0.25">
      <c r="A28" s="115"/>
      <c r="B28" s="167" t="s">
        <v>122</v>
      </c>
      <c r="C28" s="168">
        <v>0</v>
      </c>
      <c r="D28" s="169">
        <v>121466</v>
      </c>
      <c r="E28" s="170">
        <v>121466</v>
      </c>
      <c r="F28" s="169">
        <v>75371.91</v>
      </c>
      <c r="G28" s="171">
        <v>46094.09</v>
      </c>
      <c r="H28" s="111"/>
      <c r="J28" s="118"/>
      <c r="K28" s="109"/>
    </row>
    <row r="29" spans="1:11" ht="18.75" customHeight="1" x14ac:dyDescent="0.25">
      <c r="A29" s="115"/>
      <c r="B29" s="167" t="s">
        <v>123</v>
      </c>
      <c r="C29" s="170">
        <v>46094.09</v>
      </c>
      <c r="D29" s="169">
        <v>113489</v>
      </c>
      <c r="E29" s="170">
        <v>159583.09</v>
      </c>
      <c r="F29" s="169">
        <v>72619.45</v>
      </c>
      <c r="G29" s="171">
        <v>86963.64</v>
      </c>
      <c r="H29" s="111"/>
      <c r="J29" s="118"/>
      <c r="K29" s="109"/>
    </row>
    <row r="30" spans="1:11" ht="18.75" customHeight="1" x14ac:dyDescent="0.25">
      <c r="A30" s="115"/>
      <c r="B30" s="167" t="s">
        <v>124</v>
      </c>
      <c r="C30" s="170">
        <v>86963.64</v>
      </c>
      <c r="D30" s="169">
        <v>129512</v>
      </c>
      <c r="E30" s="170">
        <v>216475.64</v>
      </c>
      <c r="F30" s="169">
        <v>173574.21</v>
      </c>
      <c r="G30" s="171">
        <v>42901.430000000022</v>
      </c>
      <c r="H30" s="111"/>
      <c r="J30" s="118"/>
      <c r="K30" s="109"/>
    </row>
    <row r="31" spans="1:11" ht="18.75" customHeight="1" x14ac:dyDescent="0.25">
      <c r="A31" s="115"/>
      <c r="B31" s="167" t="s">
        <v>233</v>
      </c>
      <c r="C31" s="170">
        <v>42901.430000000022</v>
      </c>
      <c r="D31" s="169">
        <v>117766.31</v>
      </c>
      <c r="E31" s="170">
        <v>160667.74000000002</v>
      </c>
      <c r="F31" s="169">
        <v>188762.96</v>
      </c>
      <c r="G31" s="171">
        <v>-28095.219999999972</v>
      </c>
      <c r="H31" s="111"/>
      <c r="J31" s="118"/>
      <c r="K31" s="109"/>
    </row>
    <row r="32" spans="1:11" ht="18.75" customHeight="1" x14ac:dyDescent="0.25">
      <c r="A32" s="115"/>
      <c r="B32" s="167" t="s">
        <v>235</v>
      </c>
      <c r="C32" s="170">
        <f>G31</f>
        <v>-28095.219999999972</v>
      </c>
      <c r="D32" s="169">
        <v>232564.5</v>
      </c>
      <c r="E32" s="170">
        <f t="shared" ref="E32:E34" si="0">C32+D32</f>
        <v>204469.28000000003</v>
      </c>
      <c r="F32" s="169">
        <v>250215.43</v>
      </c>
      <c r="G32" s="171">
        <f t="shared" ref="G32:G33" si="1">E32-F32</f>
        <v>-45746.149999999965</v>
      </c>
      <c r="H32" s="111"/>
      <c r="J32" s="118"/>
      <c r="K32" s="109"/>
    </row>
    <row r="33" spans="1:11" ht="15.75" x14ac:dyDescent="0.25">
      <c r="A33" s="115"/>
      <c r="B33" s="167" t="s">
        <v>236</v>
      </c>
      <c r="C33" s="170">
        <f t="shared" ref="C33" si="2">G32</f>
        <v>-45746.149999999965</v>
      </c>
      <c r="D33" s="169">
        <v>102912.14</v>
      </c>
      <c r="E33" s="170">
        <f t="shared" si="0"/>
        <v>57165.990000000034</v>
      </c>
      <c r="F33" s="169">
        <v>57068.71</v>
      </c>
      <c r="G33" s="171">
        <f t="shared" si="1"/>
        <v>97.280000000035216</v>
      </c>
      <c r="H33" s="111"/>
    </row>
    <row r="34" spans="1:11" ht="18.75" customHeight="1" x14ac:dyDescent="0.25">
      <c r="A34" s="115"/>
      <c r="B34" s="167" t="s">
        <v>241</v>
      </c>
      <c r="C34" s="172">
        <v>0</v>
      </c>
      <c r="D34" s="169">
        <v>130203.31</v>
      </c>
      <c r="E34" s="170">
        <f t="shared" si="0"/>
        <v>130203.31</v>
      </c>
      <c r="F34" s="173"/>
      <c r="G34" s="173"/>
      <c r="H34" s="111"/>
      <c r="J34" s="118"/>
      <c r="K34" s="109"/>
    </row>
    <row r="35" spans="1:11" ht="18.75" customHeight="1" x14ac:dyDescent="0.3">
      <c r="A35" s="141"/>
      <c r="B35" s="167" t="s">
        <v>240</v>
      </c>
      <c r="C35" s="174"/>
      <c r="D35" s="174"/>
      <c r="E35" s="174"/>
      <c r="F35" s="169"/>
      <c r="G35" s="175"/>
      <c r="H35" s="111"/>
      <c r="J35" s="118"/>
      <c r="K35" s="109"/>
    </row>
    <row r="36" spans="1:11" x14ac:dyDescent="0.25">
      <c r="A36" s="111"/>
      <c r="B36" s="176" t="s">
        <v>237</v>
      </c>
      <c r="C36" s="177"/>
      <c r="D36" s="177">
        <f>SUM(D28:D35)</f>
        <v>947913.26</v>
      </c>
      <c r="E36" s="177"/>
      <c r="F36" s="177">
        <f>SUM(F28:F35)</f>
        <v>817612.66999999993</v>
      </c>
      <c r="G36" s="178"/>
      <c r="H36" s="111"/>
    </row>
    <row r="37" spans="1:11" x14ac:dyDescent="0.25">
      <c r="A37" s="111"/>
      <c r="B37" s="111"/>
      <c r="C37" s="111"/>
      <c r="D37" s="111"/>
      <c r="E37" s="111"/>
      <c r="F37" s="111"/>
      <c r="G37" s="111"/>
      <c r="H37" s="111"/>
    </row>
    <row r="38" spans="1:11" ht="15.75" x14ac:dyDescent="0.25">
      <c r="A38" s="115" t="s">
        <v>99</v>
      </c>
      <c r="B38" s="140" t="s">
        <v>239</v>
      </c>
      <c r="C38" s="139"/>
      <c r="D38" s="161" t="s">
        <v>120</v>
      </c>
      <c r="E38" s="162"/>
      <c r="F38" s="162"/>
      <c r="G38" s="162"/>
      <c r="H38" s="162"/>
      <c r="J38" s="118"/>
      <c r="K38" s="109"/>
    </row>
    <row r="39" spans="1:11" ht="15.75" x14ac:dyDescent="0.25">
      <c r="A39" s="115"/>
      <c r="B39" s="138" t="s">
        <v>83</v>
      </c>
      <c r="C39" s="137">
        <f>C44+C46</f>
        <v>4151.1899999999996</v>
      </c>
      <c r="D39" s="111"/>
      <c r="E39" s="111"/>
      <c r="F39" s="111"/>
      <c r="G39" s="111"/>
      <c r="H39" s="111"/>
      <c r="J39" s="118"/>
      <c r="K39" s="109"/>
    </row>
    <row r="40" spans="1:11" ht="6.75" customHeight="1" x14ac:dyDescent="0.25">
      <c r="A40" s="115"/>
      <c r="B40" s="136"/>
      <c r="C40" s="135"/>
      <c r="D40" s="111"/>
      <c r="E40" s="111"/>
      <c r="F40" s="111"/>
      <c r="G40" s="111"/>
      <c r="H40" s="111"/>
      <c r="J40" s="118"/>
      <c r="K40" s="109"/>
    </row>
    <row r="41" spans="1:11" ht="15.75" x14ac:dyDescent="0.25">
      <c r="A41" s="115"/>
      <c r="B41" s="133" t="s">
        <v>78</v>
      </c>
      <c r="C41" s="134" t="s">
        <v>79</v>
      </c>
      <c r="D41" s="111"/>
      <c r="E41" s="111"/>
      <c r="F41" s="111"/>
      <c r="G41" s="111"/>
      <c r="H41" s="111"/>
      <c r="J41" s="118"/>
      <c r="K41" s="109"/>
    </row>
    <row r="42" spans="1:11" ht="15.75" x14ac:dyDescent="0.25">
      <c r="A42" s="115"/>
      <c r="B42" s="133" t="s">
        <v>80</v>
      </c>
      <c r="C42" s="122"/>
      <c r="D42" s="111"/>
      <c r="E42" s="111"/>
      <c r="F42" s="111"/>
      <c r="G42" s="111"/>
      <c r="H42" s="111"/>
      <c r="J42" s="118"/>
      <c r="K42" s="109"/>
    </row>
    <row r="43" spans="1:11" ht="15.75" x14ac:dyDescent="0.25">
      <c r="A43" s="115"/>
      <c r="B43" s="133" t="s">
        <v>81</v>
      </c>
      <c r="C43" s="122"/>
      <c r="D43" s="111"/>
      <c r="E43" s="111"/>
      <c r="F43" s="111"/>
      <c r="G43" s="111"/>
      <c r="H43" s="111"/>
      <c r="J43" s="118"/>
      <c r="K43" s="109"/>
    </row>
    <row r="44" spans="1:11" ht="15.75" x14ac:dyDescent="0.25">
      <c r="A44" s="115"/>
      <c r="B44" s="133" t="s">
        <v>82</v>
      </c>
      <c r="C44" s="132">
        <f>SUM(C42:C43)</f>
        <v>0</v>
      </c>
      <c r="D44" s="111"/>
      <c r="E44" s="111"/>
      <c r="F44" s="111"/>
      <c r="G44" s="111"/>
      <c r="H44" s="111"/>
      <c r="J44" s="118"/>
      <c r="K44" s="109"/>
    </row>
    <row r="45" spans="1:11" ht="15.75" x14ac:dyDescent="0.25">
      <c r="A45" s="115"/>
      <c r="B45" s="133"/>
      <c r="C45" s="132"/>
      <c r="D45" s="111"/>
      <c r="E45" s="111"/>
      <c r="F45" s="111"/>
      <c r="G45" s="111"/>
      <c r="H45" s="111"/>
      <c r="J45" s="118"/>
      <c r="K45" s="109"/>
    </row>
    <row r="46" spans="1:11" ht="15.75" x14ac:dyDescent="0.25">
      <c r="A46" s="115"/>
      <c r="B46" s="131" t="s">
        <v>119</v>
      </c>
      <c r="C46" s="130">
        <f>SUM(Table143[Amount])</f>
        <v>4151.1899999999996</v>
      </c>
      <c r="D46" s="111"/>
      <c r="E46" s="111"/>
      <c r="F46" s="111"/>
      <c r="G46" s="111"/>
      <c r="H46" s="111"/>
      <c r="J46" s="118"/>
      <c r="K46" s="109"/>
    </row>
    <row r="47" spans="1:11" ht="15.75" x14ac:dyDescent="0.25">
      <c r="A47" s="115"/>
      <c r="B47" s="129" t="s">
        <v>118</v>
      </c>
      <c r="C47" s="128" t="s">
        <v>79</v>
      </c>
      <c r="D47" s="111"/>
      <c r="E47" s="111"/>
      <c r="F47" s="111"/>
      <c r="G47" s="111"/>
      <c r="H47" s="111"/>
      <c r="J47" s="118"/>
      <c r="K47" s="109"/>
    </row>
    <row r="48" spans="1:11" ht="15.75" x14ac:dyDescent="0.25">
      <c r="A48" s="115"/>
      <c r="B48" s="123" t="s">
        <v>244</v>
      </c>
      <c r="C48" s="122">
        <v>139.66999999999999</v>
      </c>
      <c r="D48" s="111"/>
      <c r="E48" s="111"/>
      <c r="F48" s="111"/>
      <c r="G48" s="111"/>
      <c r="H48" s="111"/>
      <c r="J48" s="118"/>
      <c r="K48" s="109"/>
    </row>
    <row r="49" spans="1:11" ht="15.75" x14ac:dyDescent="0.25">
      <c r="A49" s="115"/>
      <c r="B49" s="125" t="s">
        <v>242</v>
      </c>
      <c r="C49" s="122">
        <v>4011.52</v>
      </c>
      <c r="D49" s="111"/>
      <c r="E49" s="111"/>
      <c r="F49" s="111"/>
      <c r="G49" s="111"/>
      <c r="H49" s="111"/>
      <c r="I49" s="127"/>
      <c r="J49" s="118"/>
      <c r="K49" s="126"/>
    </row>
    <row r="50" spans="1:11" ht="15.75" x14ac:dyDescent="0.25">
      <c r="A50" s="115"/>
      <c r="B50" s="123" t="s">
        <v>117</v>
      </c>
      <c r="C50" s="122"/>
      <c r="D50" s="111"/>
      <c r="E50" s="111"/>
      <c r="F50" s="111"/>
      <c r="G50" s="111"/>
      <c r="H50" s="111"/>
      <c r="I50" s="124"/>
      <c r="J50" s="118"/>
      <c r="K50" s="109"/>
    </row>
    <row r="51" spans="1:11" ht="15.75" x14ac:dyDescent="0.25">
      <c r="A51" s="115"/>
      <c r="B51" s="123" t="s">
        <v>116</v>
      </c>
      <c r="C51" s="122"/>
      <c r="D51" s="111"/>
      <c r="E51" s="111"/>
      <c r="F51" s="111"/>
      <c r="G51" s="111"/>
      <c r="H51" s="111"/>
      <c r="I51" s="124"/>
      <c r="J51" s="118"/>
      <c r="K51" s="109"/>
    </row>
    <row r="52" spans="1:11" ht="15.75" x14ac:dyDescent="0.25">
      <c r="A52" s="115"/>
      <c r="B52" s="123" t="s">
        <v>115</v>
      </c>
      <c r="C52" s="122"/>
      <c r="D52" s="111"/>
      <c r="E52" s="111"/>
      <c r="F52" s="111"/>
      <c r="G52" s="111"/>
      <c r="H52" s="111"/>
      <c r="I52" s="124"/>
      <c r="J52" s="118"/>
      <c r="K52" s="109"/>
    </row>
    <row r="53" spans="1:11" ht="15.75" x14ac:dyDescent="0.25">
      <c r="A53" s="115"/>
      <c r="B53" s="123" t="s">
        <v>114</v>
      </c>
      <c r="C53" s="122"/>
      <c r="D53" s="111"/>
      <c r="E53" s="111"/>
      <c r="F53" s="111"/>
      <c r="G53" s="111"/>
      <c r="H53" s="111"/>
      <c r="J53" s="118"/>
      <c r="K53" s="109"/>
    </row>
    <row r="54" spans="1:11" ht="15.75" x14ac:dyDescent="0.25">
      <c r="A54" s="115"/>
      <c r="B54" s="121" t="s">
        <v>113</v>
      </c>
      <c r="C54" s="120"/>
      <c r="D54" s="111"/>
      <c r="E54" s="111"/>
      <c r="F54" s="111"/>
      <c r="G54" s="111"/>
      <c r="H54" s="111"/>
      <c r="J54" s="118"/>
      <c r="K54" s="109"/>
    </row>
    <row r="55" spans="1:11" ht="15.75" x14ac:dyDescent="0.25">
      <c r="A55" s="115"/>
      <c r="B55" s="117"/>
      <c r="C55" s="116"/>
      <c r="D55" s="116"/>
      <c r="E55" s="116"/>
      <c r="F55" s="116"/>
      <c r="G55" s="111"/>
      <c r="H55" s="111"/>
      <c r="J55" s="110"/>
      <c r="K55" s="109"/>
    </row>
    <row r="56" spans="1:11" ht="15.75" x14ac:dyDescent="0.25">
      <c r="A56" s="115"/>
      <c r="B56" s="114"/>
      <c r="C56" s="112"/>
      <c r="D56" s="112"/>
      <c r="E56" s="113"/>
      <c r="F56" s="112"/>
      <c r="G56" s="111"/>
      <c r="H56" s="111"/>
      <c r="J56" s="110"/>
      <c r="K56" s="109"/>
    </row>
  </sheetData>
  <mergeCells count="3">
    <mergeCell ref="A10:G10"/>
    <mergeCell ref="C23:G23"/>
    <mergeCell ref="A25:G25"/>
  </mergeCells>
  <pageMargins left="0.70866141732283472" right="0.70866141732283472" top="0.74803149606299213" bottom="0.74803149606299213" header="0.31496062992125984" footer="0.31496062992125984"/>
  <pageSetup paperSize="8" scale="81" orientation="landscape" cellComments="asDisplayed" r:id="rId1"/>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9"/>
  <sheetViews>
    <sheetView workbookViewId="0">
      <selection activeCell="E6" sqref="E6"/>
    </sheetView>
  </sheetViews>
  <sheetFormatPr defaultColWidth="8.85546875" defaultRowHeight="12.75" x14ac:dyDescent="0.2"/>
  <cols>
    <col min="1" max="1" width="15.42578125" style="8" customWidth="1"/>
    <col min="2" max="2" width="0.85546875" style="18" customWidth="1"/>
    <col min="3" max="3" width="16.5703125" style="8" customWidth="1"/>
    <col min="4" max="4" width="0.85546875" style="18" customWidth="1"/>
    <col min="5" max="5" width="17.28515625" style="8" customWidth="1"/>
    <col min="6" max="6" width="0.85546875" style="18" customWidth="1"/>
    <col min="7" max="7" width="44.42578125" style="17" customWidth="1"/>
    <col min="8" max="8" width="0.85546875" style="18" customWidth="1"/>
    <col min="9" max="9" width="16.7109375" style="8" customWidth="1"/>
    <col min="10" max="16384" width="8.85546875" style="8"/>
  </cols>
  <sheetData>
    <row r="1" spans="1:9" s="23" customFormat="1" ht="25.5" x14ac:dyDescent="0.2">
      <c r="A1" s="24" t="s">
        <v>8</v>
      </c>
      <c r="B1" s="25"/>
      <c r="C1" s="24" t="s">
        <v>13</v>
      </c>
      <c r="D1" s="25"/>
      <c r="E1" s="24" t="s">
        <v>18</v>
      </c>
      <c r="F1" s="25"/>
      <c r="G1" s="26" t="s">
        <v>24</v>
      </c>
      <c r="H1" s="25"/>
      <c r="I1" s="24" t="s">
        <v>29</v>
      </c>
    </row>
    <row r="2" spans="1:9" x14ac:dyDescent="0.2">
      <c r="A2" s="20" t="s">
        <v>191</v>
      </c>
      <c r="B2" s="21"/>
      <c r="C2" s="16" t="s">
        <v>30</v>
      </c>
      <c r="D2" s="22"/>
      <c r="E2" s="16" t="s">
        <v>206</v>
      </c>
      <c r="F2" s="22"/>
      <c r="G2" s="17" t="s">
        <v>142</v>
      </c>
      <c r="H2" s="22"/>
      <c r="I2" s="16" t="s">
        <v>190</v>
      </c>
    </row>
    <row r="3" spans="1:9" x14ac:dyDescent="0.2">
      <c r="A3" s="20" t="s">
        <v>189</v>
      </c>
      <c r="B3" s="21"/>
      <c r="C3" s="16" t="s">
        <v>31</v>
      </c>
      <c r="D3" s="22"/>
      <c r="E3" s="16" t="s">
        <v>188</v>
      </c>
      <c r="F3" s="22"/>
      <c r="G3" s="17" t="s">
        <v>143</v>
      </c>
      <c r="H3" s="22"/>
      <c r="I3" s="16" t="s">
        <v>39</v>
      </c>
    </row>
    <row r="4" spans="1:9" x14ac:dyDescent="0.2">
      <c r="A4" s="20" t="s">
        <v>187</v>
      </c>
      <c r="B4" s="21"/>
      <c r="C4" s="16" t="s">
        <v>234</v>
      </c>
      <c r="D4" s="22"/>
      <c r="E4" s="20" t="s">
        <v>186</v>
      </c>
      <c r="F4" s="19"/>
      <c r="G4" s="17" t="s">
        <v>144</v>
      </c>
      <c r="H4" s="22"/>
      <c r="I4" s="16" t="s">
        <v>185</v>
      </c>
    </row>
    <row r="5" spans="1:9" x14ac:dyDescent="0.2">
      <c r="A5" s="20" t="s">
        <v>160</v>
      </c>
      <c r="B5" s="21"/>
      <c r="C5" s="16" t="s">
        <v>36</v>
      </c>
      <c r="D5" s="22"/>
      <c r="E5" s="20" t="s">
        <v>184</v>
      </c>
      <c r="F5" s="19"/>
      <c r="G5" s="17" t="s">
        <v>149</v>
      </c>
      <c r="H5" s="22"/>
      <c r="I5" s="16" t="s">
        <v>40</v>
      </c>
    </row>
    <row r="6" spans="1:9" ht="38.25" x14ac:dyDescent="0.2">
      <c r="A6" s="20" t="s">
        <v>35</v>
      </c>
      <c r="B6" s="21"/>
      <c r="C6" s="16" t="s">
        <v>156</v>
      </c>
      <c r="D6" s="22"/>
      <c r="E6" s="20" t="s">
        <v>182</v>
      </c>
      <c r="F6" s="19"/>
      <c r="G6" s="17" t="s">
        <v>141</v>
      </c>
      <c r="H6" s="22"/>
      <c r="I6" s="16" t="s">
        <v>181</v>
      </c>
    </row>
    <row r="7" spans="1:9" ht="25.5" x14ac:dyDescent="0.2">
      <c r="A7" s="20" t="s">
        <v>165</v>
      </c>
      <c r="B7" s="21"/>
      <c r="C7" s="16"/>
      <c r="D7" s="22"/>
      <c r="E7" s="20" t="s">
        <v>32</v>
      </c>
      <c r="F7" s="19"/>
      <c r="G7" s="17" t="s">
        <v>148</v>
      </c>
      <c r="H7" s="22"/>
      <c r="I7" s="16" t="s">
        <v>179</v>
      </c>
    </row>
    <row r="8" spans="1:9" x14ac:dyDescent="0.2">
      <c r="A8" s="8" t="s">
        <v>157</v>
      </c>
      <c r="B8" s="21"/>
      <c r="C8" s="16"/>
      <c r="D8" s="22"/>
      <c r="E8" s="20" t="s">
        <v>177</v>
      </c>
      <c r="F8" s="19"/>
      <c r="G8" s="17" t="s">
        <v>146</v>
      </c>
      <c r="H8" s="22"/>
      <c r="I8" s="16" t="s">
        <v>176</v>
      </c>
    </row>
    <row r="9" spans="1:9" ht="25.5" x14ac:dyDescent="0.2">
      <c r="A9" s="20" t="s">
        <v>183</v>
      </c>
      <c r="B9" s="21"/>
      <c r="C9" s="16"/>
      <c r="D9" s="22"/>
      <c r="E9" s="20" t="s">
        <v>207</v>
      </c>
      <c r="F9" s="19"/>
      <c r="G9" s="17" t="s">
        <v>145</v>
      </c>
      <c r="I9" s="16" t="s">
        <v>173</v>
      </c>
    </row>
    <row r="10" spans="1:9" x14ac:dyDescent="0.2">
      <c r="A10" s="8" t="s">
        <v>158</v>
      </c>
      <c r="B10" s="21"/>
      <c r="E10" s="20" t="s">
        <v>37</v>
      </c>
      <c r="F10" s="19"/>
      <c r="G10" s="17" t="s">
        <v>153</v>
      </c>
      <c r="I10" s="16" t="s">
        <v>170</v>
      </c>
    </row>
    <row r="11" spans="1:9" ht="25.5" x14ac:dyDescent="0.2">
      <c r="A11" s="20" t="s">
        <v>180</v>
      </c>
      <c r="B11" s="21"/>
      <c r="E11" s="20" t="s">
        <v>174</v>
      </c>
      <c r="F11" s="19"/>
      <c r="G11" s="17" t="s">
        <v>147</v>
      </c>
      <c r="I11" s="16" t="s">
        <v>168</v>
      </c>
    </row>
    <row r="12" spans="1:9" ht="25.5" x14ac:dyDescent="0.2">
      <c r="A12" s="20" t="s">
        <v>162</v>
      </c>
      <c r="B12" s="21"/>
      <c r="E12" s="20" t="s">
        <v>171</v>
      </c>
      <c r="F12" s="19"/>
      <c r="G12" s="17" t="s">
        <v>152</v>
      </c>
      <c r="I12" s="8" t="s">
        <v>156</v>
      </c>
    </row>
    <row r="13" spans="1:9" ht="25.5" x14ac:dyDescent="0.2">
      <c r="A13" s="20" t="s">
        <v>178</v>
      </c>
      <c r="B13" s="21"/>
      <c r="E13" s="20" t="s">
        <v>33</v>
      </c>
      <c r="F13" s="19"/>
      <c r="G13" s="17" t="s">
        <v>154</v>
      </c>
    </row>
    <row r="14" spans="1:9" ht="25.5" x14ac:dyDescent="0.2">
      <c r="A14" s="20" t="s">
        <v>175</v>
      </c>
      <c r="B14" s="19"/>
      <c r="E14" s="20" t="s">
        <v>166</v>
      </c>
      <c r="F14" s="19"/>
      <c r="G14" s="17" t="s">
        <v>151</v>
      </c>
    </row>
    <row r="15" spans="1:9" x14ac:dyDescent="0.2">
      <c r="A15" s="20" t="s">
        <v>172</v>
      </c>
      <c r="B15" s="19"/>
      <c r="E15" s="20" t="s">
        <v>164</v>
      </c>
      <c r="F15" s="19"/>
      <c r="G15" s="17" t="s">
        <v>150</v>
      </c>
    </row>
    <row r="16" spans="1:9" ht="25.5" x14ac:dyDescent="0.2">
      <c r="A16" s="20" t="s">
        <v>169</v>
      </c>
      <c r="E16" s="20" t="s">
        <v>161</v>
      </c>
      <c r="G16" s="17" t="s">
        <v>34</v>
      </c>
    </row>
    <row r="17" spans="1:7" x14ac:dyDescent="0.2">
      <c r="A17" s="20" t="s">
        <v>167</v>
      </c>
      <c r="E17" s="20" t="s">
        <v>159</v>
      </c>
      <c r="G17" s="17" t="s">
        <v>156</v>
      </c>
    </row>
    <row r="18" spans="1:7" x14ac:dyDescent="0.2">
      <c r="A18" s="20" t="s">
        <v>163</v>
      </c>
      <c r="E18" s="8" t="s">
        <v>156</v>
      </c>
    </row>
    <row r="19" spans="1:7" x14ac:dyDescent="0.2">
      <c r="A19" s="8" t="s">
        <v>156</v>
      </c>
      <c r="E19" s="8" t="s">
        <v>34</v>
      </c>
    </row>
  </sheetData>
  <sortState ref="G2:G19">
    <sortCondition ref="G2"/>
  </sortState>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UKRI Document" ma:contentTypeID="0x01010070578BAA2FD0B349B2A10FB98530B9300014E95DEA26A27047AA11C5C5BDB881E4" ma:contentTypeVersion="8" ma:contentTypeDescription="Create a new document." ma:contentTypeScope="" ma:versionID="b19bec9dd5c18a0075b7efe94b22325e">
  <xsd:schema xmlns:xsd="http://www.w3.org/2001/XMLSchema" xmlns:xs="http://www.w3.org/2001/XMLSchema" xmlns:p="http://schemas.microsoft.com/office/2006/metadata/properties" xmlns:ns2="2e24dfb7-a69e-40eb-b94f-44b9ca9c25ed" xmlns:ns3="660eae09-7e71-49fd-b685-1710e5678a34" targetNamespace="http://schemas.microsoft.com/office/2006/metadata/properties" ma:root="true" ma:fieldsID="dcfa20c4ec4a2ac6b4c08798184ccb65" ns2:_="" ns3:_="">
    <xsd:import namespace="2e24dfb7-a69e-40eb-b94f-44b9ca9c25ed"/>
    <xsd:import namespace="660eae09-7e71-49fd-b685-1710e5678a34"/>
    <xsd:element name="properties">
      <xsd:complexType>
        <xsd:sequence>
          <xsd:element name="documentManagement">
            <xsd:complexType>
              <xsd:all>
                <xsd:element ref="ns2:j7485b05011b4e2182e290ceca5b3b39" minOccurs="0"/>
                <xsd:element ref="ns2:TaxCatchAll" minOccurs="0"/>
                <xsd:element ref="ns2:TaxCatchAllLabel" minOccurs="0"/>
                <xsd:element ref="ns2:f10b98357e764668b22ca9b99f636a05" minOccurs="0"/>
                <xsd:element ref="ns2:ma1e1476e2da4a8285b0d5a6fb6eb3aa"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e24dfb7-a69e-40eb-b94f-44b9ca9c25ed" elementFormDefault="qualified">
    <xsd:import namespace="http://schemas.microsoft.com/office/2006/documentManagement/types"/>
    <xsd:import namespace="http://schemas.microsoft.com/office/infopath/2007/PartnerControls"/>
    <xsd:element name="j7485b05011b4e2182e290ceca5b3b39" ma:index="8" nillable="true" ma:taxonomy="true" ma:internalName="j7485b05011b4e2182e290ceca5b3b39" ma:taxonomyFieldName="SecurityClassification" ma:displayName="Security Classification" ma:fieldId="{37485b05-011b-4e21-82e2-90ceca5b3b39}" ma:sspId="2f5dd817-92c5-4985-aefa-795407915ae2" ma:termSetId="89e39cdb-ce08-4b2d-995a-7da2412f2386"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34db5700-109b-4c74-b600-4766fdf935f3}" ma:internalName="TaxCatchAll" ma:showField="CatchAllData" ma:web="660eae09-7e71-49fd-b685-1710e5678a34">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34db5700-109b-4c74-b600-4766fdf935f3}" ma:internalName="TaxCatchAllLabel" ma:readOnly="true" ma:showField="CatchAllDataLabel" ma:web="660eae09-7e71-49fd-b685-1710e5678a34">
      <xsd:complexType>
        <xsd:complexContent>
          <xsd:extension base="dms:MultiChoiceLookup">
            <xsd:sequence>
              <xsd:element name="Value" type="dms:Lookup" maxOccurs="unbounded" minOccurs="0" nillable="true"/>
            </xsd:sequence>
          </xsd:extension>
        </xsd:complexContent>
      </xsd:complexType>
    </xsd:element>
    <xsd:element name="f10b98357e764668b22ca9b99f636a05" ma:index="12" nillable="true" ma:taxonomy="true" ma:internalName="f10b98357e764668b22ca9b99f636a05" ma:taxonomyFieldName="DocumentType" ma:displayName="Document Type" ma:fieldId="{f10b9835-7e76-4668-b22c-a9b99f636a05}" ma:sspId="2f5dd817-92c5-4985-aefa-795407915ae2" ma:termSetId="8f21a149-e382-4987-aff3-e529ede7ffdc" ma:anchorId="00000000-0000-0000-0000-000000000000" ma:open="false" ma:isKeyword="false">
      <xsd:complexType>
        <xsd:sequence>
          <xsd:element ref="pc:Terms" minOccurs="0" maxOccurs="1"/>
        </xsd:sequence>
      </xsd:complexType>
    </xsd:element>
    <xsd:element name="ma1e1476e2da4a8285b0d5a6fb6eb3aa" ma:index="14" nillable="true" ma:taxonomy="true" ma:internalName="ma1e1476e2da4a8285b0d5a6fb6eb3aa" ma:taxonomyFieldName="DocOriginBU" ma:displayName="Business Unit Origin" ma:default="" ma:fieldId="{6a1e1476-e2da-4a82-85b0-d5a6fb6eb3aa}" ma:sspId="2f5dd817-92c5-4985-aefa-795407915ae2" ma:termSetId="4b73e7db-9d2f-4f87-833c-b0527d80970d"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60eae09-7e71-49fd-b685-1710e5678a34" elementFormDefault="qualified">
    <xsd:import namespace="http://schemas.microsoft.com/office/2006/documentManagement/types"/>
    <xsd:import namespace="http://schemas.microsoft.com/office/infopath/2007/PartnerControls"/>
    <xsd:element name="_dlc_DocId" ma:index="16" nillable="true" ma:displayName="Document ID Value" ma:description="The value of the document ID assigned to this item." ma:internalName="_dlc_DocId" ma:readOnly="true">
      <xsd:simpleType>
        <xsd:restriction base="dms:Text"/>
      </xsd:simpleType>
    </xsd:element>
    <xsd:element name="_dlc_DocIdUrl" ma:index="1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8"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2f5dd817-92c5-4985-aefa-795407915ae2" ContentTypeId="0x01010070578BAA2FD0B349B2A10FB98530B930" PreviousValue="false"/>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5.xml><?xml version="1.0" encoding="utf-8"?>
<p:properties xmlns:p="http://schemas.microsoft.com/office/2006/metadata/properties" xmlns:xsi="http://www.w3.org/2001/XMLSchema-instance" xmlns:pc="http://schemas.microsoft.com/office/infopath/2007/PartnerControls">
  <documentManagement>
    <TaxCatchAll xmlns="2e24dfb7-a69e-40eb-b94f-44b9ca9c25ed"/>
    <ma1e1476e2da4a8285b0d5a6fb6eb3aa xmlns="2e24dfb7-a69e-40eb-b94f-44b9ca9c25ed">
      <Terms xmlns="http://schemas.microsoft.com/office/infopath/2007/PartnerControls"/>
    </ma1e1476e2da4a8285b0d5a6fb6eb3aa>
    <f10b98357e764668b22ca9b99f636a05 xmlns="2e24dfb7-a69e-40eb-b94f-44b9ca9c25ed">
      <Terms xmlns="http://schemas.microsoft.com/office/infopath/2007/PartnerControls"/>
    </f10b98357e764668b22ca9b99f636a05>
    <j7485b05011b4e2182e290ceca5b3b39 xmlns="2e24dfb7-a69e-40eb-b94f-44b9ca9c25ed">
      <Terms xmlns="http://schemas.microsoft.com/office/infopath/2007/PartnerControls"/>
    </j7485b05011b4e2182e290ceca5b3b39>
    <_dlc_DocId xmlns="660eae09-7e71-49fd-b685-1710e5678a34">K2UPQHYVSZU4-37777433-11275</_dlc_DocId>
    <_dlc_DocIdUrl xmlns="660eae09-7e71-49fd-b685-1710e5678a34">
      <Url>https://ukri.sharepoint.com/sites/og_data-mi-Analysis/_layouts/15/DocIdRedir.aspx?ID=K2UPQHYVSZU4-37777433-11275</Url>
      <Description>K2UPQHYVSZU4-37777433-11275</Description>
    </_dlc_DocIdUrl>
  </documentManagement>
</p:properties>
</file>

<file path=customXml/item6.xml><?xml version="1.0" encoding="utf-8"?>
<?mso-contentType ?>
<customXsn xmlns="http://schemas.microsoft.com/office/2006/metadata/customXsn">
  <xsnLocation/>
  <cached>True</cached>
  <openByDefault>True</openByDefault>
  <xsnScope/>
</customXsn>
</file>

<file path=customXml/itemProps1.xml><?xml version="1.0" encoding="utf-8"?>
<ds:datastoreItem xmlns:ds="http://schemas.openxmlformats.org/officeDocument/2006/customXml" ds:itemID="{0C9C04D2-825E-41E5-B57E-773435E3A024}">
  <ds:schemaRefs>
    <ds:schemaRef ds:uri="http://schemas.microsoft.com/sharepoint/v3/contenttype/forms"/>
  </ds:schemaRefs>
</ds:datastoreItem>
</file>

<file path=customXml/itemProps2.xml><?xml version="1.0" encoding="utf-8"?>
<ds:datastoreItem xmlns:ds="http://schemas.openxmlformats.org/officeDocument/2006/customXml" ds:itemID="{E479207B-21C0-42C1-9913-8A36162FA0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e24dfb7-a69e-40eb-b94f-44b9ca9c25ed"/>
    <ds:schemaRef ds:uri="660eae09-7e71-49fd-b685-1710e5678a3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1156E49-45DB-4934-9B8E-6153F6694F81}">
  <ds:schemaRefs>
    <ds:schemaRef ds:uri="Microsoft.SharePoint.Taxonomy.ContentTypeSync"/>
  </ds:schemaRefs>
</ds:datastoreItem>
</file>

<file path=customXml/itemProps4.xml><?xml version="1.0" encoding="utf-8"?>
<ds:datastoreItem xmlns:ds="http://schemas.openxmlformats.org/officeDocument/2006/customXml" ds:itemID="{ADBB52B1-B3BA-4BCB-B0CC-2EFD445C1DCE}">
  <ds:schemaRefs>
    <ds:schemaRef ds:uri="http://schemas.microsoft.com/sharepoint/events"/>
  </ds:schemaRefs>
</ds:datastoreItem>
</file>

<file path=customXml/itemProps5.xml><?xml version="1.0" encoding="utf-8"?>
<ds:datastoreItem xmlns:ds="http://schemas.openxmlformats.org/officeDocument/2006/customXml" ds:itemID="{68D6DCC0-04EB-45CF-9CCF-4734B554EE64}">
  <ds:schemaRefs>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2e24dfb7-a69e-40eb-b94f-44b9ca9c25ed"/>
    <ds:schemaRef ds:uri="http://purl.org/dc/elements/1.1/"/>
    <ds:schemaRef ds:uri="http://schemas.microsoft.com/office/2006/metadata/properties"/>
    <ds:schemaRef ds:uri="660eae09-7e71-49fd-b685-1710e5678a34"/>
    <ds:schemaRef ds:uri="http://www.w3.org/XML/1998/namespace"/>
    <ds:schemaRef ds:uri="http://purl.org/dc/dcmitype/"/>
  </ds:schemaRefs>
</ds:datastoreItem>
</file>

<file path=customXml/itemProps6.xml><?xml version="1.0" encoding="utf-8"?>
<ds:datastoreItem xmlns:ds="http://schemas.openxmlformats.org/officeDocument/2006/customXml" ds:itemID="{FC866C73-46BB-45C3-877C-174E0D6281F6}">
  <ds:schemaRefs>
    <ds:schemaRef ds:uri="http://schemas.microsoft.com/office/2006/metadata/customXs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introduction</vt:lpstr>
      <vt:lpstr>definitions</vt:lpstr>
      <vt:lpstr>Jisc APC template v4</vt:lpstr>
      <vt:lpstr>Discounts, memberships &amp; pre-pa</vt:lpstr>
      <vt:lpstr>RCUK compliance summary</vt:lpstr>
      <vt:lpstr>Constrained values</vt:lpstr>
      <vt:lpstr>'Jisc APC template v4'!Print_Area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Katie Shamash</dc:creator>
  <cp:lastModifiedBy>Dominic Walker</cp:lastModifiedBy>
  <cp:lastPrinted>2017-03-28T08:44:25Z</cp:lastPrinted>
  <dcterms:created xsi:type="dcterms:W3CDTF">2016-08-09T14:04:46Z</dcterms:created>
  <dcterms:modified xsi:type="dcterms:W3CDTF">2019-05-07T15:34:19Z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0x01010070578BAA2FD0B349B2A10FB98530B9300014E95DEA26A27047AA11C5C5BDB881E4</vt:lpwstr>
  </property>
  <property fmtid="{D5CDD505-2E9C-101B-9397-08002B2CF9AE}" pid="3" name="IsMyDocuments">
    <vt:bool>true</vt:bool>
  </property>
  <property fmtid="{D5CDD505-2E9C-101B-9397-08002B2CF9AE}" pid="4" name="AuthorIds_UIVersion_512">
    <vt:lpwstr>25</vt:lpwstr>
  </property>
  <property fmtid="{D5CDD505-2E9C-101B-9397-08002B2CF9AE}" pid="5" name="DocOriginBU">
    <vt:lpwstr/>
  </property>
  <property fmtid="{D5CDD505-2E9C-101B-9397-08002B2CF9AE}" pid="6" name="SecurityClassification">
    <vt:lpwstr/>
  </property>
  <property fmtid="{D5CDD505-2E9C-101B-9397-08002B2CF9AE}" pid="7" name="DocumentType">
    <vt:lpwstr/>
  </property>
  <property fmtid="{D5CDD505-2E9C-101B-9397-08002B2CF9AE}" pid="8" name="_dlc_DocIdItemGuid">
    <vt:lpwstr>7cfe49cb-9b47-458c-af53-3e81399c483a</vt:lpwstr>
  </property>
</Properties>
</file>